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5520" activeTab="2"/>
  </bookViews>
  <sheets>
    <sheet name="ΔΕΔΟΜΕΝΑ" sheetId="1" r:id="rId1"/>
    <sheet name="ΚΑΤΑΣΤΑΣΗ ΡΟΩΝ" sheetId="2" r:id="rId2"/>
    <sheet name="ΚΑΤΑΣΤΑΣΗ ΡΟΩΝ (2)" sheetId="3" r:id="rId3"/>
  </sheets>
  <definedNames/>
  <calcPr fullCalcOnLoad="1"/>
</workbook>
</file>

<file path=xl/sharedStrings.xml><?xml version="1.0" encoding="utf-8"?>
<sst xmlns="http://schemas.openxmlformats.org/spreadsheetml/2006/main" count="412" uniqueCount="175">
  <si>
    <t>ΚΑΤΑΣΤΑΣΗ ΤΑΜΙΑΚΩΝ ΡΟΩΝ ΤΗΣ ΧΡΗΣΕΩΣ</t>
  </si>
  <si>
    <t>Β205</t>
  </si>
  <si>
    <t>Αύξηση εξόδων εγκαταστάσεως</t>
  </si>
  <si>
    <t>Μείον : Ζημία από αποτίμηση χρεογράφων</t>
  </si>
  <si>
    <t>Β201</t>
  </si>
  <si>
    <t>Αγορά ασώματων ακινητοποιήσεων</t>
  </si>
  <si>
    <t>Β202</t>
  </si>
  <si>
    <t>Αγορά ενσώματων ακινητοποιήσεων</t>
  </si>
  <si>
    <t>Β203</t>
  </si>
  <si>
    <t>Αγορά συμμετοχών και τίτλων ακινητοποιήσεων</t>
  </si>
  <si>
    <t>Β104</t>
  </si>
  <si>
    <t>Β204</t>
  </si>
  <si>
    <t>Αύξηση-Μείωση μακροπρόθεσμων απαιτήσεων</t>
  </si>
  <si>
    <t>Α207</t>
  </si>
  <si>
    <t>Α211</t>
  </si>
  <si>
    <t>Αύξηση-Μείωση αποθεμάτων</t>
  </si>
  <si>
    <t>Α108</t>
  </si>
  <si>
    <t>Α110</t>
  </si>
  <si>
    <t>Αύξηση-Μείωση απαιτήσεων</t>
  </si>
  <si>
    <t>Μείον : Προβλέψεις για επισφαλείς πελάτες</t>
  </si>
  <si>
    <t>Μείον : Κεφάλαιο ειπρακτέο στην επόμενη χρήση</t>
  </si>
  <si>
    <t>Α208</t>
  </si>
  <si>
    <t>Α212</t>
  </si>
  <si>
    <t>Αύξηση-Μείωση μεταβατικών λογαριασμών ενεργητικού</t>
  </si>
  <si>
    <t>Α213</t>
  </si>
  <si>
    <t>Α209</t>
  </si>
  <si>
    <t>Αύξηση-Μείωση μεταβατικών λογαριασμών παθητικού</t>
  </si>
  <si>
    <t>Γ101</t>
  </si>
  <si>
    <t>Γ201</t>
  </si>
  <si>
    <t>Αύξηση-Μείωση μετ. Κεφ.- διαφοράς υπέρ το άρτιο</t>
  </si>
  <si>
    <t>Γ102</t>
  </si>
  <si>
    <t>Γ202</t>
  </si>
  <si>
    <t>Είσπραξη-Επιστροφή επιχορηγήσεων παγίων</t>
  </si>
  <si>
    <t>Μείον : Αποσβέσεις</t>
  </si>
  <si>
    <t>Γ103</t>
  </si>
  <si>
    <t>Γ203</t>
  </si>
  <si>
    <t>Αύξηση-Μείωση μακροπρόθεσμων υποχρεώσεων</t>
  </si>
  <si>
    <t>Α214</t>
  </si>
  <si>
    <t>Α210</t>
  </si>
  <si>
    <t xml:space="preserve">Αύξηση-Μείωση βραχυπρόθεσμων υποχρεώσεων </t>
  </si>
  <si>
    <t>Μείον : Τράπεζες</t>
  </si>
  <si>
    <t>Μείον : Υποχρεώσεις από φόρους</t>
  </si>
  <si>
    <t>Μείον : Μερίσματα πληρωτέα</t>
  </si>
  <si>
    <t>Γ104</t>
  </si>
  <si>
    <t>Γ204</t>
  </si>
  <si>
    <t>Αύξηση-Μείωση τραπεζικών δανείων)</t>
  </si>
  <si>
    <t>Α304</t>
  </si>
  <si>
    <t>Α305</t>
  </si>
  <si>
    <t>Αύξηση-Μείωση υποχρεώσεων από φόρους τέλη</t>
  </si>
  <si>
    <t>Α101</t>
  </si>
  <si>
    <t>Πωλήσεις</t>
  </si>
  <si>
    <t>Α201</t>
  </si>
  <si>
    <t>Κόστος πωληθέντων</t>
  </si>
  <si>
    <t>Μείον : Αποσβέσεις ΚΑ 66</t>
  </si>
  <si>
    <t>Μείον : Προβλέψεις ΚΑ 68</t>
  </si>
  <si>
    <t>Α102</t>
  </si>
  <si>
    <t>Αλλα έσοδα εκμεταλλεύσεως</t>
  </si>
  <si>
    <t>Μείον : Χρησιμοποιημένες προβλέψεις ΚΑ 78.05</t>
  </si>
  <si>
    <t>Α202</t>
  </si>
  <si>
    <t>Εξοδα λειτουργίας διοικήσεως</t>
  </si>
  <si>
    <t>Α203</t>
  </si>
  <si>
    <t>Εξοδα λειτουργίας ερευνών - αναπτύξεως</t>
  </si>
  <si>
    <t>Α204</t>
  </si>
  <si>
    <t>Εξοδα λειτουργίας διαθέσεως</t>
  </si>
  <si>
    <t>Α205</t>
  </si>
  <si>
    <t>Εξοδα υποαπασχολήσεως / αδρανείας</t>
  </si>
  <si>
    <t>Β105</t>
  </si>
  <si>
    <t>Εσοδα συμμετοχών και τίτλων ακινητοποιήσεων</t>
  </si>
  <si>
    <t>Α106</t>
  </si>
  <si>
    <t>Εσοδα χρεογράφων</t>
  </si>
  <si>
    <t>Α105</t>
  </si>
  <si>
    <t>Πιστωτικοί τόκοι (Καταθέσεων κλπ)</t>
  </si>
  <si>
    <t>Β106</t>
  </si>
  <si>
    <t>Πιστωτικοί τόκοι (μακροπρόθεσμων απαιτήσεων)</t>
  </si>
  <si>
    <t>Γ205</t>
  </si>
  <si>
    <t>Τόκοι πληρωθέντες</t>
  </si>
  <si>
    <t>Α103</t>
  </si>
  <si>
    <t>Εκτακτα και ανόργανα έσοδα</t>
  </si>
  <si>
    <t>Α104</t>
  </si>
  <si>
    <t>Εσοδα προηγούμενων χρήσεων</t>
  </si>
  <si>
    <t>Α206</t>
  </si>
  <si>
    <t>Αλλα έξοδα (Εκτακτα εξοδα-Εξοδα προηγ. Χρήσεων)</t>
  </si>
  <si>
    <t>Α301</t>
  </si>
  <si>
    <t>Φόρος εισοδήματος</t>
  </si>
  <si>
    <t>Α302</t>
  </si>
  <si>
    <t>Μη ενσωματωμένοι φόροι</t>
  </si>
  <si>
    <t>Α303</t>
  </si>
  <si>
    <t>Διαφορές φορολογικού ελέγχου (φόροι)</t>
  </si>
  <si>
    <t>Μείον : Επαναφορά αποσβέσεων</t>
  </si>
  <si>
    <t>Μείον : Μεταφορά αφορ. αποθεμ. από έλεγχο</t>
  </si>
  <si>
    <t>Β101</t>
  </si>
  <si>
    <t>Πώληση ασώματων ακινητοποιήσεων</t>
  </si>
  <si>
    <t>Β102</t>
  </si>
  <si>
    <t>Πώληση ενσώματων ακινητοποιήσεων</t>
  </si>
  <si>
    <t>Β103</t>
  </si>
  <si>
    <t>Πώληση συμμετοχών και τίτλων ακινητοποιήσεων</t>
  </si>
  <si>
    <t>Α109</t>
  </si>
  <si>
    <t xml:space="preserve"> Αγορά χρεογράφων</t>
  </si>
  <si>
    <t>Α107</t>
  </si>
  <si>
    <t>Πώληση χρεογράφων</t>
  </si>
  <si>
    <t>Γ206</t>
  </si>
  <si>
    <t>Μερίσματα πληρωθέντα</t>
  </si>
  <si>
    <t>ΧΡΗΜΑΤΙΚΑ ΔΙΑΘΕΣΙΜΑ ΕΝΑΡΞΗΣ ΧΡΗΣΗΣ</t>
  </si>
  <si>
    <t>Α/Α</t>
  </si>
  <si>
    <t>ΑΝΑΛΥΣΗ</t>
  </si>
  <si>
    <t>Ταμιακές Ροές από συνήθεις (λειτουργικές) δραστηριότητες</t>
  </si>
  <si>
    <t>Α</t>
  </si>
  <si>
    <t>Ταμιακές εισροές</t>
  </si>
  <si>
    <t>Μείωση απαιτήσεων</t>
  </si>
  <si>
    <t>Μείον : Αγορά χρεογράφων</t>
  </si>
  <si>
    <t>Μείον : Αύξηση απαιτήσεων</t>
  </si>
  <si>
    <t>Σύνολο Ταμιακών Εισροών (Α 100)</t>
  </si>
  <si>
    <t>Ταμιακές εκροές</t>
  </si>
  <si>
    <t>Κόστος πωληθέντων (μείον αποσβέσεις και προβλέψεις)</t>
  </si>
  <si>
    <t>Αλλα έξοδα</t>
  </si>
  <si>
    <t>Αύξηση αποθεμάτων</t>
  </si>
  <si>
    <t>Αύξηση μεταβατικών λογαριασμών ενεργητικού</t>
  </si>
  <si>
    <t>Μείωση μεταβατικών λογαριασμών παθητικού</t>
  </si>
  <si>
    <t>Μείωση βραχυπρόθεσμων υποχρεώσεων (πλην τραπεζών)</t>
  </si>
  <si>
    <t>Μείον : Μείωση αποθεμάτων</t>
  </si>
  <si>
    <t>Μείον : Μείωση μεταβατικών λογαριασμών ενεργητικού</t>
  </si>
  <si>
    <t>Mείον : Αύξηση μεταβατικών λογαριασμών παθητικού</t>
  </si>
  <si>
    <t>Μείον : Αύξηση βραχυπρόθεσμων υποχρεώσεων (πλην  τραπεζών)</t>
  </si>
  <si>
    <t>Σύνολο Ταμιακών Εκροών (Α 200)</t>
  </si>
  <si>
    <t>Ταμιακές εκροές φόρων</t>
  </si>
  <si>
    <t>Φόροι εισοδήματος</t>
  </si>
  <si>
    <t>Μη ενσωματωμένοι στο λειτουργικό κόστος φόροι</t>
  </si>
  <si>
    <t xml:space="preserve">Διαφορές φορολογικού ελέγχου </t>
  </si>
  <si>
    <t>Μείωση υποχρεώσεων από φόρους τέλη</t>
  </si>
  <si>
    <t>Μείον : Αύξηση υποχρεώσεων από φόρους τέλη</t>
  </si>
  <si>
    <t>Σύνολο Ταμιακών Εκροών  Φόρων (Α 300)</t>
  </si>
  <si>
    <t>Ταμιακές Ροές από συνήθεις (λειτουργικές) δραστ/τες</t>
  </si>
  <si>
    <t>(Α100-Α200-Α300) =Α</t>
  </si>
  <si>
    <t>Ταμιακές Ροές από επενδυτικές δραστηριότητες</t>
  </si>
  <si>
    <t>Β</t>
  </si>
  <si>
    <t>Μείωση μακροπρόθεσμων απαιτήσεων</t>
  </si>
  <si>
    <t>Σύνολο Ταμιακών Εισροών (Β 100)</t>
  </si>
  <si>
    <t>Αύξηση μακροπρόθεσμων απαιτήσεων</t>
  </si>
  <si>
    <t>Σύνολο Ταμιακών Εκροών (Β 200)</t>
  </si>
  <si>
    <t>(Β100-Β200) =Β</t>
  </si>
  <si>
    <t>Ταμιακές Ροές από χρηματοδοτικές δραστηριότητες</t>
  </si>
  <si>
    <t>Γ</t>
  </si>
  <si>
    <t>Είσπραξη αύξηση μετοχικού κεφαλαίου και διαφοράς υπέρ το άρτιο</t>
  </si>
  <si>
    <t>Είσπραξη επιχορηγήσεων παγίων</t>
  </si>
  <si>
    <t>Αύξηση μακροπρόθεσμων υποχρεώσεων</t>
  </si>
  <si>
    <t>Αύξηση βραχυπρόθεσμων υποχρεώσεων (λογαριασμοί Τραπεζών)</t>
  </si>
  <si>
    <t>Σύνολο Ταμιακών Εισροών (Γ 100)</t>
  </si>
  <si>
    <t>Μείωση (επιστροφή) μετοχικού κεφαλαίου</t>
  </si>
  <si>
    <t>Επιστροφή επιχορηγήσεων παγίων</t>
  </si>
  <si>
    <t>Μείωση μακροπρόθεσμων υποχρεώσεων</t>
  </si>
  <si>
    <t>Μείωση βραχυπρόθεσμων υποχρεώσεων (λογαριασμοί Τραπεζών)</t>
  </si>
  <si>
    <t>Διανομή κερδών στο προσωπικό</t>
  </si>
  <si>
    <t>Αμοιβές Δ.Σ.από κέρδη χρήσεως</t>
  </si>
  <si>
    <t>Σύνολο Ταμιακών Εκροών (Γ 200)</t>
  </si>
  <si>
    <t>Ταμιακές Ροές από χρηματοδ. δραστηριότητες</t>
  </si>
  <si>
    <t>(Γ100-Γ200) =Γ</t>
  </si>
  <si>
    <t>Ταμιακές ροές επιχειρήσεως (Α+Β+Γ)</t>
  </si>
  <si>
    <t>Πλέον:  Χρηματικά διαθέσιμα έναρξης χρήσεως</t>
  </si>
  <si>
    <t>Χρηματικά διαθέσιμα τέλους χρήσεως</t>
  </si>
  <si>
    <t>ΧΡΗΣΗ 1/7/2000-30/6/2001</t>
  </si>
  <si>
    <t>ΑΡ.Μ.Α.Ε.26064/06/Β/92/15</t>
  </si>
  <si>
    <t xml:space="preserve">ΚΑΤΑΣΤΑΣΗ ΤΑΜΙΑΚΩΝ ΡΟΩΝ </t>
  </si>
  <si>
    <t>της Ανώνυμης Εταιρείας " ΚΤΗΜΑ ΚΩΣΤΑ ΛΑΖΑΡΙΔΗ Α.Ε."</t>
  </si>
  <si>
    <t>της χρήσεως από 1 Ιουλίου 2000 μέχρι 30 Ιουνίου 2001</t>
  </si>
  <si>
    <t xml:space="preserve"> </t>
  </si>
  <si>
    <t>Ποσά σε δραχμές</t>
  </si>
  <si>
    <t>Ποσά σε Euro</t>
  </si>
  <si>
    <t>ΠΟΣΑ ΣΕ ΔΡΑΧΜΕΣ                                                    ΧΡΗΣΗ 1/7/2000-30/6/2001</t>
  </si>
  <si>
    <t>ΠΟΣΑ ΣΕ EURO                                                   ΧΡΗΣΗ 1/7/2000-30/6/2001</t>
  </si>
  <si>
    <t>ΧΡΗΣΗ        1/7/2000-30/6/2001</t>
  </si>
  <si>
    <t>ΧΡΗΣΗ            1/7/2000-30/6/2001</t>
  </si>
  <si>
    <t>ΚΑΤΑΣΤΑΣΗ ΤΑΜΙΑΚΩΝ ΡΟΩΝ</t>
  </si>
  <si>
    <t>ΑΡ.Μ.Α.Ε. 26064/06/Β/92/15</t>
  </si>
  <si>
    <t>(Ποσά σε Ευρώ)</t>
  </si>
  <si>
    <t>της χρήσεως 1 Ιουλίου 2000 μέχρι 30 Ιουνίου 2001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</si>
</sst>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[$Δρχ-408]"/>
    <numFmt numFmtId="189" formatCode="&quot;Ναι&quot;;&quot;Ναι&quot;;&quot;'Οχι&quot;"/>
    <numFmt numFmtId="190" formatCode="&quot;Αληθές&quot;;&quot;Αληθές&quot;;&quot;Ψευδές&quot;"/>
    <numFmt numFmtId="191" formatCode="&quot;Ενεργοποίηση&quot;;&quot;Ενεργοποίηση&quot;;&quot;Απενεργοποίηση&quot;"/>
    <numFmt numFmtId="192" formatCode="[$€-2]\ #,##0"/>
    <numFmt numFmtId="193" formatCode="#,##0.00\ [$Δρχ-408]"/>
    <numFmt numFmtId="194" formatCode="#,##0.00\ [$€-1]"/>
    <numFmt numFmtId="195" formatCode="#,##0\ [$€-1]"/>
    <numFmt numFmtId="196" formatCode="#,##0.0\ [$€-1]"/>
  </numFmts>
  <fonts count="12">
    <font>
      <sz val="10"/>
      <name val="Arial"/>
      <family val="0"/>
    </font>
    <font>
      <b/>
      <sz val="11"/>
      <name val="Arial Greek"/>
      <family val="2"/>
    </font>
    <font>
      <b/>
      <u val="single"/>
      <sz val="10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1"/>
      <name val="Times New Roman"/>
      <family val="1"/>
    </font>
    <font>
      <sz val="11"/>
      <name val="Arial Greek"/>
      <family val="2"/>
    </font>
    <font>
      <sz val="11"/>
      <name val="Arial"/>
      <family val="0"/>
    </font>
    <font>
      <b/>
      <u val="single"/>
      <sz val="11"/>
      <name val="Arial Greek"/>
      <family val="2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3" fontId="2" fillId="0" borderId="0" xfId="0" applyNumberFormat="1" applyFont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0" fontId="3" fillId="0" borderId="0" xfId="0" applyFont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 applyProtection="1">
      <alignment/>
      <protection hidden="1"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Fill="1" applyBorder="1" applyAlignment="1" applyProtection="1">
      <alignment/>
      <protection hidden="1" locked="0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 quotePrefix="1">
      <alignment/>
    </xf>
    <xf numFmtId="3" fontId="3" fillId="2" borderId="1" xfId="0" applyNumberFormat="1" applyFont="1" applyFill="1" applyBorder="1" applyAlignment="1" quotePrefix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6" fillId="0" borderId="8" xfId="0" applyNumberFormat="1" applyFont="1" applyBorder="1" applyAlignment="1">
      <alignment/>
    </xf>
    <xf numFmtId="188" fontId="6" fillId="0" borderId="6" xfId="0" applyNumberFormat="1" applyFont="1" applyBorder="1" applyAlignment="1">
      <alignment/>
    </xf>
    <xf numFmtId="0" fontId="6" fillId="0" borderId="0" xfId="0" applyFont="1" applyBorder="1" applyAlignment="1" quotePrefix="1">
      <alignment/>
    </xf>
    <xf numFmtId="188" fontId="1" fillId="0" borderId="6" xfId="0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1" fillId="0" borderId="9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188" fontId="6" fillId="0" borderId="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88" fontId="1" fillId="0" borderId="8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188" fontId="1" fillId="0" borderId="17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94" fontId="0" fillId="0" borderId="0" xfId="0" applyNumberFormat="1" applyAlignment="1">
      <alignment/>
    </xf>
    <xf numFmtId="194" fontId="9" fillId="0" borderId="2" xfId="0" applyNumberFormat="1" applyFont="1" applyBorder="1" applyAlignment="1">
      <alignment horizontal="center"/>
    </xf>
    <xf numFmtId="194" fontId="1" fillId="0" borderId="3" xfId="0" applyNumberFormat="1" applyFont="1" applyBorder="1" applyAlignment="1">
      <alignment horizontal="center"/>
    </xf>
    <xf numFmtId="194" fontId="6" fillId="0" borderId="3" xfId="0" applyNumberFormat="1" applyFont="1" applyBorder="1" applyAlignment="1">
      <alignment/>
    </xf>
    <xf numFmtId="194" fontId="6" fillId="0" borderId="8" xfId="0" applyNumberFormat="1" applyFont="1" applyBorder="1" applyAlignment="1">
      <alignment/>
    </xf>
    <xf numFmtId="194" fontId="6" fillId="0" borderId="6" xfId="0" applyNumberFormat="1" applyFont="1" applyBorder="1" applyAlignment="1">
      <alignment/>
    </xf>
    <xf numFmtId="194" fontId="6" fillId="0" borderId="2" xfId="0" applyNumberFormat="1" applyFont="1" applyBorder="1" applyAlignment="1">
      <alignment/>
    </xf>
    <xf numFmtId="194" fontId="6" fillId="0" borderId="18" xfId="0" applyNumberFormat="1" applyFont="1" applyBorder="1" applyAlignment="1">
      <alignment/>
    </xf>
    <xf numFmtId="194" fontId="1" fillId="0" borderId="17" xfId="0" applyNumberFormat="1" applyFont="1" applyBorder="1" applyAlignment="1">
      <alignment/>
    </xf>
    <xf numFmtId="194" fontId="1" fillId="0" borderId="6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188" fontId="6" fillId="0" borderId="18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 wrapText="1"/>
    </xf>
    <xf numFmtId="194" fontId="1" fillId="0" borderId="2" xfId="0" applyNumberFormat="1" applyFont="1" applyBorder="1" applyAlignment="1">
      <alignment horizontal="center" wrapText="1"/>
    </xf>
    <xf numFmtId="194" fontId="1" fillId="0" borderId="9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194" fontId="1" fillId="0" borderId="8" xfId="0" applyNumberFormat="1" applyFont="1" applyBorder="1" applyAlignment="1">
      <alignment/>
    </xf>
    <xf numFmtId="194" fontId="0" fillId="0" borderId="0" xfId="0" applyNumberFormat="1" applyBorder="1" applyAlignment="1">
      <alignment/>
    </xf>
    <xf numFmtId="3" fontId="1" fillId="0" borderId="3" xfId="0" applyNumberFormat="1" applyFont="1" applyBorder="1" applyAlignment="1">
      <alignment horizontal="center" wrapText="1"/>
    </xf>
    <xf numFmtId="194" fontId="1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" fillId="0" borderId="1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2438400</xdr:colOff>
      <xdr:row>0</xdr:row>
      <xdr:rowOff>190500</xdr:rowOff>
    </xdr:from>
    <xdr:to>
      <xdr:col>3</xdr:col>
      <xdr:colOff>361950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90500"/>
          <a:ext cx="2362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2266950</xdr:colOff>
      <xdr:row>0</xdr:row>
      <xdr:rowOff>47625</xdr:rowOff>
    </xdr:from>
    <xdr:to>
      <xdr:col>3</xdr:col>
      <xdr:colOff>19050</xdr:colOff>
      <xdr:row>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7625"/>
          <a:ext cx="2047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="75" zoomScaleNormal="75" workbookViewId="0" topLeftCell="A39">
      <selection activeCell="C49" sqref="C49"/>
    </sheetView>
  </sheetViews>
  <sheetFormatPr defaultColWidth="9.140625" defaultRowHeight="25.5" customHeight="1"/>
  <cols>
    <col min="1" max="1" width="5.28125" style="11" customWidth="1"/>
    <col min="2" max="2" width="6.140625" style="11" customWidth="1"/>
    <col min="3" max="3" width="52.28125" style="11" customWidth="1"/>
    <col min="4" max="4" width="16.7109375" style="20" customWidth="1"/>
    <col min="5" max="5" width="16.7109375" style="19" customWidth="1"/>
    <col min="6" max="16384" width="9.140625" style="11" customWidth="1"/>
  </cols>
  <sheetData>
    <row r="1" spans="1:6" s="6" customFormat="1" ht="25.5" customHeight="1">
      <c r="A1" s="2" t="s">
        <v>0</v>
      </c>
      <c r="B1" s="2"/>
      <c r="C1" s="22"/>
      <c r="D1" s="4"/>
      <c r="E1" s="5"/>
      <c r="F1" s="2"/>
    </row>
    <row r="3" spans="1:6" s="6" customFormat="1" ht="25.5" customHeight="1">
      <c r="A3" s="3"/>
      <c r="B3" s="3" t="s">
        <v>1</v>
      </c>
      <c r="C3" s="3" t="s">
        <v>2</v>
      </c>
      <c r="D3" s="7">
        <v>93799954</v>
      </c>
      <c r="E3" s="8"/>
      <c r="F3" s="9"/>
    </row>
    <row r="4" spans="1:6" s="6" customFormat="1" ht="25.5" customHeight="1">
      <c r="A4" s="3"/>
      <c r="B4" s="3"/>
      <c r="C4" s="3" t="s">
        <v>3</v>
      </c>
      <c r="D4" s="7">
        <v>0</v>
      </c>
      <c r="E4" s="10">
        <f>D3-D4</f>
        <v>93799954</v>
      </c>
      <c r="F4" s="9"/>
    </row>
    <row r="5" spans="1:6" s="6" customFormat="1" ht="25.5" customHeight="1">
      <c r="A5" s="3"/>
      <c r="B5" s="3" t="s">
        <v>4</v>
      </c>
      <c r="C5" s="3" t="s">
        <v>5</v>
      </c>
      <c r="D5" s="7">
        <v>5279596</v>
      </c>
      <c r="E5" s="10">
        <f>D5</f>
        <v>5279596</v>
      </c>
      <c r="F5" s="9"/>
    </row>
    <row r="6" spans="1:6" s="6" customFormat="1" ht="25.5" customHeight="1">
      <c r="A6" s="3"/>
      <c r="B6" s="3" t="s">
        <v>6</v>
      </c>
      <c r="C6" s="3" t="s">
        <v>7</v>
      </c>
      <c r="D6" s="7">
        <f>1477668908+326906</f>
        <v>1477995814</v>
      </c>
      <c r="E6" s="10">
        <f>D6</f>
        <v>1477995814</v>
      </c>
      <c r="F6" s="9"/>
    </row>
    <row r="7" spans="1:6" s="6" customFormat="1" ht="25.5" customHeight="1">
      <c r="A7" s="3"/>
      <c r="B7" s="3" t="s">
        <v>8</v>
      </c>
      <c r="C7" s="3" t="s">
        <v>9</v>
      </c>
      <c r="D7" s="7">
        <v>0</v>
      </c>
      <c r="E7" s="10">
        <f>D7</f>
        <v>0</v>
      </c>
      <c r="F7" s="9"/>
    </row>
    <row r="8" spans="1:6" s="6" customFormat="1" ht="25.5" customHeight="1">
      <c r="A8" s="3" t="s">
        <v>10</v>
      </c>
      <c r="B8" s="3" t="s">
        <v>11</v>
      </c>
      <c r="C8" s="3" t="s">
        <v>12</v>
      </c>
      <c r="D8" s="7">
        <v>700000</v>
      </c>
      <c r="E8" s="10">
        <f>D8</f>
        <v>700000</v>
      </c>
      <c r="F8" s="9"/>
    </row>
    <row r="9" spans="1:6" s="6" customFormat="1" ht="25.5" customHeight="1">
      <c r="A9" s="3" t="s">
        <v>13</v>
      </c>
      <c r="B9" s="3" t="s">
        <v>14</v>
      </c>
      <c r="C9" s="3" t="s">
        <v>15</v>
      </c>
      <c r="D9" s="7">
        <v>322723175</v>
      </c>
      <c r="E9" s="10">
        <f>D9</f>
        <v>322723175</v>
      </c>
      <c r="F9" s="9"/>
    </row>
    <row r="10" spans="1:6" s="6" customFormat="1" ht="25.5" customHeight="1">
      <c r="A10" s="3" t="s">
        <v>16</v>
      </c>
      <c r="B10" s="3" t="s">
        <v>17</v>
      </c>
      <c r="C10" s="3" t="s">
        <v>18</v>
      </c>
      <c r="D10" s="7">
        <v>158108301</v>
      </c>
      <c r="E10" s="10"/>
      <c r="F10" s="9"/>
    </row>
    <row r="11" spans="1:6" s="6" customFormat="1" ht="25.5" customHeight="1">
      <c r="A11" s="3"/>
      <c r="B11" s="3"/>
      <c r="C11" s="12" t="s">
        <v>19</v>
      </c>
      <c r="D11" s="7">
        <v>0</v>
      </c>
      <c r="E11" s="10"/>
      <c r="F11" s="9"/>
    </row>
    <row r="12" spans="1:6" s="6" customFormat="1" ht="25.5" customHeight="1">
      <c r="A12" s="3"/>
      <c r="B12" s="3"/>
      <c r="C12" s="12" t="s">
        <v>20</v>
      </c>
      <c r="D12" s="7">
        <v>0</v>
      </c>
      <c r="E12" s="10">
        <f>D10-D11-D12</f>
        <v>158108301</v>
      </c>
      <c r="F12" s="9"/>
    </row>
    <row r="13" spans="1:6" s="6" customFormat="1" ht="25.5" customHeight="1">
      <c r="A13" s="3" t="s">
        <v>21</v>
      </c>
      <c r="B13" s="3" t="s">
        <v>22</v>
      </c>
      <c r="C13" s="3" t="s">
        <v>23</v>
      </c>
      <c r="D13" s="7">
        <v>62428978</v>
      </c>
      <c r="E13" s="10">
        <f>D13</f>
        <v>62428978</v>
      </c>
      <c r="F13" s="9"/>
    </row>
    <row r="14" spans="1:6" s="6" customFormat="1" ht="25.5" customHeight="1">
      <c r="A14" s="12" t="s">
        <v>24</v>
      </c>
      <c r="B14" s="3" t="s">
        <v>25</v>
      </c>
      <c r="C14" s="3" t="s">
        <v>26</v>
      </c>
      <c r="D14" s="7">
        <v>3741177</v>
      </c>
      <c r="E14" s="10">
        <f>D14</f>
        <v>3741177</v>
      </c>
      <c r="F14" s="9"/>
    </row>
    <row r="15" spans="1:5" ht="25.5" customHeight="1">
      <c r="A15" s="12" t="s">
        <v>27</v>
      </c>
      <c r="B15" s="12" t="s">
        <v>28</v>
      </c>
      <c r="C15" s="3" t="s">
        <v>29</v>
      </c>
      <c r="D15" s="7">
        <v>0</v>
      </c>
      <c r="E15" s="10">
        <f>D15</f>
        <v>0</v>
      </c>
    </row>
    <row r="16" spans="1:6" s="6" customFormat="1" ht="25.5" customHeight="1">
      <c r="A16" s="12" t="s">
        <v>30</v>
      </c>
      <c r="B16" s="3" t="s">
        <v>31</v>
      </c>
      <c r="C16" s="3" t="s">
        <v>32</v>
      </c>
      <c r="D16" s="7">
        <v>43727600</v>
      </c>
      <c r="E16" s="10"/>
      <c r="F16" s="9"/>
    </row>
    <row r="17" spans="1:5" ht="25.5" customHeight="1">
      <c r="A17" s="3"/>
      <c r="B17" s="3"/>
      <c r="C17" s="12" t="s">
        <v>33</v>
      </c>
      <c r="D17" s="7">
        <v>39043061</v>
      </c>
      <c r="E17" s="10">
        <f>D16+D17</f>
        <v>82770661</v>
      </c>
    </row>
    <row r="18" spans="1:6" s="6" customFormat="1" ht="25.5" customHeight="1">
      <c r="A18" s="3" t="s">
        <v>34</v>
      </c>
      <c r="B18" s="3" t="s">
        <v>35</v>
      </c>
      <c r="C18" s="3" t="s">
        <v>36</v>
      </c>
      <c r="D18" s="7">
        <v>928309021</v>
      </c>
      <c r="E18" s="10">
        <f>D18</f>
        <v>928309021</v>
      </c>
      <c r="F18" s="9"/>
    </row>
    <row r="19" spans="1:6" s="6" customFormat="1" ht="25.5" customHeight="1">
      <c r="A19" s="12" t="s">
        <v>37</v>
      </c>
      <c r="B19" s="3" t="s">
        <v>38</v>
      </c>
      <c r="C19" s="3" t="s">
        <v>39</v>
      </c>
      <c r="D19" s="7">
        <f>392512506+1706360</f>
        <v>394218866</v>
      </c>
      <c r="E19" s="10"/>
      <c r="F19" s="9"/>
    </row>
    <row r="20" spans="1:6" s="6" customFormat="1" ht="25.5" customHeight="1">
      <c r="A20" s="3"/>
      <c r="B20" s="3"/>
      <c r="C20" s="12" t="s">
        <v>40</v>
      </c>
      <c r="D20" s="7">
        <v>64474465</v>
      </c>
      <c r="E20" s="10"/>
      <c r="F20" s="9"/>
    </row>
    <row r="21" spans="1:5" ht="25.5" customHeight="1">
      <c r="A21" s="3"/>
      <c r="B21" s="3"/>
      <c r="C21" s="12" t="s">
        <v>41</v>
      </c>
      <c r="D21" s="7">
        <v>-55680771</v>
      </c>
      <c r="E21" s="10"/>
    </row>
    <row r="22" spans="1:5" ht="25.5" customHeight="1">
      <c r="A22" s="3"/>
      <c r="B22" s="3"/>
      <c r="C22" s="12" t="s">
        <v>42</v>
      </c>
      <c r="D22" s="7">
        <v>70434500</v>
      </c>
      <c r="E22" s="10">
        <f>D19-D20-D21-D22</f>
        <v>314990672</v>
      </c>
    </row>
    <row r="23" spans="1:6" s="6" customFormat="1" ht="25.5" customHeight="1">
      <c r="A23" s="3" t="s">
        <v>43</v>
      </c>
      <c r="B23" s="3" t="s">
        <v>44</v>
      </c>
      <c r="C23" s="3" t="s">
        <v>45</v>
      </c>
      <c r="D23" s="7">
        <v>64474465</v>
      </c>
      <c r="E23" s="10">
        <f>D23</f>
        <v>64474465</v>
      </c>
      <c r="F23" s="9"/>
    </row>
    <row r="24" spans="1:6" s="6" customFormat="1" ht="25.5" customHeight="1">
      <c r="A24" s="12" t="s">
        <v>46</v>
      </c>
      <c r="B24" s="3" t="s">
        <v>47</v>
      </c>
      <c r="C24" s="3" t="s">
        <v>48</v>
      </c>
      <c r="D24" s="7">
        <v>-55680771</v>
      </c>
      <c r="E24" s="10">
        <f>D24</f>
        <v>-55680771</v>
      </c>
      <c r="F24" s="9"/>
    </row>
    <row r="25" spans="1:6" s="6" customFormat="1" ht="25.5" customHeight="1">
      <c r="A25" s="3"/>
      <c r="B25" s="3" t="s">
        <v>49</v>
      </c>
      <c r="C25" s="3" t="s">
        <v>50</v>
      </c>
      <c r="D25" s="7">
        <v>1652117235</v>
      </c>
      <c r="E25" s="10">
        <f>D25</f>
        <v>1652117235</v>
      </c>
      <c r="F25" s="9"/>
    </row>
    <row r="26" spans="1:6" s="6" customFormat="1" ht="25.5" customHeight="1">
      <c r="A26" s="3"/>
      <c r="B26" s="3" t="s">
        <v>51</v>
      </c>
      <c r="C26" s="3" t="s">
        <v>52</v>
      </c>
      <c r="D26" s="7">
        <v>816495293</v>
      </c>
      <c r="E26" s="10"/>
      <c r="F26" s="9"/>
    </row>
    <row r="27" spans="1:6" s="6" customFormat="1" ht="25.5" customHeight="1">
      <c r="A27" s="3"/>
      <c r="B27" s="3"/>
      <c r="C27" s="12" t="s">
        <v>53</v>
      </c>
      <c r="D27" s="7">
        <v>246206031</v>
      </c>
      <c r="E27" s="10"/>
      <c r="F27" s="9"/>
    </row>
    <row r="28" spans="1:6" s="6" customFormat="1" ht="25.5" customHeight="1">
      <c r="A28" s="3"/>
      <c r="B28" s="3"/>
      <c r="C28" s="12" t="s">
        <v>54</v>
      </c>
      <c r="D28" s="7">
        <v>0</v>
      </c>
      <c r="E28" s="10">
        <f>D26-D27-D28</f>
        <v>570289262</v>
      </c>
      <c r="F28" s="9"/>
    </row>
    <row r="29" spans="1:6" s="6" customFormat="1" ht="25.5" customHeight="1">
      <c r="A29" s="3"/>
      <c r="B29" s="3" t="s">
        <v>55</v>
      </c>
      <c r="C29" s="13" t="s">
        <v>56</v>
      </c>
      <c r="D29" s="14">
        <v>28187536</v>
      </c>
      <c r="E29" s="10"/>
      <c r="F29" s="9"/>
    </row>
    <row r="30" spans="1:6" s="6" customFormat="1" ht="25.5" customHeight="1">
      <c r="A30" s="3"/>
      <c r="B30" s="3"/>
      <c r="C30" s="12" t="s">
        <v>57</v>
      </c>
      <c r="D30" s="14">
        <v>0</v>
      </c>
      <c r="E30" s="10">
        <f>D29-D30</f>
        <v>28187536</v>
      </c>
      <c r="F30" s="9"/>
    </row>
    <row r="31" spans="1:6" s="6" customFormat="1" ht="25.5" customHeight="1">
      <c r="A31" s="3"/>
      <c r="B31" s="3" t="s">
        <v>58</v>
      </c>
      <c r="C31" s="3" t="s">
        <v>59</v>
      </c>
      <c r="D31" s="7">
        <v>156138770</v>
      </c>
      <c r="E31" s="10"/>
      <c r="F31" s="9"/>
    </row>
    <row r="32" spans="1:6" s="6" customFormat="1" ht="25.5" customHeight="1">
      <c r="A32" s="3"/>
      <c r="B32" s="3"/>
      <c r="C32" s="12" t="s">
        <v>53</v>
      </c>
      <c r="D32" s="7">
        <v>68246916</v>
      </c>
      <c r="E32" s="10"/>
      <c r="F32" s="9"/>
    </row>
    <row r="33" spans="1:6" s="6" customFormat="1" ht="25.5" customHeight="1">
      <c r="A33" s="3"/>
      <c r="B33" s="3"/>
      <c r="C33" s="12" t="s">
        <v>54</v>
      </c>
      <c r="D33" s="7">
        <v>0</v>
      </c>
      <c r="E33" s="10">
        <f>D31-D32-D33</f>
        <v>87891854</v>
      </c>
      <c r="F33" s="9"/>
    </row>
    <row r="34" spans="1:6" s="6" customFormat="1" ht="25.5" customHeight="1">
      <c r="A34" s="3"/>
      <c r="B34" s="3" t="s">
        <v>60</v>
      </c>
      <c r="C34" s="3" t="s">
        <v>61</v>
      </c>
      <c r="D34" s="7">
        <v>0</v>
      </c>
      <c r="E34" s="10"/>
      <c r="F34" s="9"/>
    </row>
    <row r="35" spans="1:6" s="6" customFormat="1" ht="25.5" customHeight="1">
      <c r="A35" s="3"/>
      <c r="B35" s="3"/>
      <c r="C35" s="12" t="s">
        <v>53</v>
      </c>
      <c r="D35" s="7">
        <v>0</v>
      </c>
      <c r="E35" s="10"/>
      <c r="F35" s="9"/>
    </row>
    <row r="36" spans="1:6" s="6" customFormat="1" ht="25.5" customHeight="1">
      <c r="A36" s="3"/>
      <c r="B36" s="3"/>
      <c r="C36" s="12" t="s">
        <v>54</v>
      </c>
      <c r="D36" s="7">
        <v>0</v>
      </c>
      <c r="E36" s="10">
        <f>D34-D35-D36</f>
        <v>0</v>
      </c>
      <c r="F36" s="9"/>
    </row>
    <row r="37" spans="1:6" s="6" customFormat="1" ht="25.5" customHeight="1">
      <c r="A37" s="3"/>
      <c r="B37" s="3" t="s">
        <v>62</v>
      </c>
      <c r="C37" s="3" t="s">
        <v>63</v>
      </c>
      <c r="D37" s="7">
        <v>203388074</v>
      </c>
      <c r="E37" s="10"/>
      <c r="F37" s="9"/>
    </row>
    <row r="38" spans="1:6" s="6" customFormat="1" ht="25.5" customHeight="1">
      <c r="A38" s="3"/>
      <c r="B38" s="3"/>
      <c r="C38" s="12" t="s">
        <v>53</v>
      </c>
      <c r="D38" s="7">
        <v>18830283</v>
      </c>
      <c r="E38" s="10"/>
      <c r="F38" s="9"/>
    </row>
    <row r="39" spans="1:6" s="6" customFormat="1" ht="25.5" customHeight="1">
      <c r="A39" s="3"/>
      <c r="B39" s="3"/>
      <c r="C39" s="12" t="s">
        <v>54</v>
      </c>
      <c r="D39" s="7">
        <v>0</v>
      </c>
      <c r="E39" s="10">
        <f>D37-D38-D39</f>
        <v>184557791</v>
      </c>
      <c r="F39" s="9"/>
    </row>
    <row r="40" spans="1:6" s="6" customFormat="1" ht="25.5" customHeight="1">
      <c r="A40" s="3"/>
      <c r="B40" s="3" t="s">
        <v>64</v>
      </c>
      <c r="C40" s="3" t="s">
        <v>65</v>
      </c>
      <c r="D40" s="7">
        <v>0</v>
      </c>
      <c r="E40" s="10"/>
      <c r="F40" s="9"/>
    </row>
    <row r="41" spans="1:6" s="6" customFormat="1" ht="25.5" customHeight="1">
      <c r="A41" s="3"/>
      <c r="B41" s="3"/>
      <c r="C41" s="12" t="s">
        <v>53</v>
      </c>
      <c r="D41" s="7">
        <v>0</v>
      </c>
      <c r="E41" s="10"/>
      <c r="F41" s="9"/>
    </row>
    <row r="42" spans="1:6" s="6" customFormat="1" ht="25.5" customHeight="1">
      <c r="A42" s="3"/>
      <c r="B42" s="3"/>
      <c r="C42" s="12" t="s">
        <v>54</v>
      </c>
      <c r="D42" s="7">
        <v>0</v>
      </c>
      <c r="E42" s="10">
        <f>D40-D41-D42</f>
        <v>0</v>
      </c>
      <c r="F42" s="9"/>
    </row>
    <row r="43" spans="1:6" s="6" customFormat="1" ht="25.5" customHeight="1">
      <c r="A43" s="3"/>
      <c r="B43" s="3" t="s">
        <v>66</v>
      </c>
      <c r="C43" s="3" t="s">
        <v>67</v>
      </c>
      <c r="D43" s="7">
        <v>0</v>
      </c>
      <c r="E43" s="10">
        <f aca="true" t="shared" si="0" ref="E43:E52">D43</f>
        <v>0</v>
      </c>
      <c r="F43" s="9"/>
    </row>
    <row r="44" spans="1:6" s="6" customFormat="1" ht="25.5" customHeight="1">
      <c r="A44" s="3"/>
      <c r="B44" s="3" t="s">
        <v>68</v>
      </c>
      <c r="C44" s="3" t="s">
        <v>69</v>
      </c>
      <c r="D44" s="7">
        <v>2215870</v>
      </c>
      <c r="E44" s="10">
        <f t="shared" si="0"/>
        <v>2215870</v>
      </c>
      <c r="F44" s="9"/>
    </row>
    <row r="45" spans="1:6" s="6" customFormat="1" ht="25.5" customHeight="1">
      <c r="A45" s="3"/>
      <c r="B45" s="3" t="s">
        <v>70</v>
      </c>
      <c r="C45" s="3" t="s">
        <v>71</v>
      </c>
      <c r="D45" s="7">
        <v>1444582</v>
      </c>
      <c r="E45" s="10">
        <f t="shared" si="0"/>
        <v>1444582</v>
      </c>
      <c r="F45" s="9"/>
    </row>
    <row r="46" spans="1:6" s="6" customFormat="1" ht="25.5" customHeight="1">
      <c r="A46" s="3"/>
      <c r="B46" s="3" t="s">
        <v>72</v>
      </c>
      <c r="C46" s="3" t="s">
        <v>73</v>
      </c>
      <c r="D46" s="7">
        <v>0</v>
      </c>
      <c r="E46" s="10">
        <f t="shared" si="0"/>
        <v>0</v>
      </c>
      <c r="F46" s="9"/>
    </row>
    <row r="47" spans="1:6" s="6" customFormat="1" ht="25.5" customHeight="1">
      <c r="A47" s="3"/>
      <c r="B47" s="3" t="s">
        <v>74</v>
      </c>
      <c r="C47" s="3" t="s">
        <v>75</v>
      </c>
      <c r="D47" s="7">
        <v>66027028</v>
      </c>
      <c r="E47" s="10">
        <f t="shared" si="0"/>
        <v>66027028</v>
      </c>
      <c r="F47" s="9"/>
    </row>
    <row r="48" spans="1:6" s="6" customFormat="1" ht="25.5" customHeight="1">
      <c r="A48" s="3"/>
      <c r="B48" s="3" t="s">
        <v>76</v>
      </c>
      <c r="C48" s="3" t="s">
        <v>77</v>
      </c>
      <c r="D48" s="7">
        <v>10651831</v>
      </c>
      <c r="E48" s="10">
        <f t="shared" si="0"/>
        <v>10651831</v>
      </c>
      <c r="F48" s="9"/>
    </row>
    <row r="49" spans="1:6" s="6" customFormat="1" ht="25.5" customHeight="1">
      <c r="A49" s="3"/>
      <c r="B49" s="3" t="s">
        <v>78</v>
      </c>
      <c r="C49" s="3" t="s">
        <v>79</v>
      </c>
      <c r="D49" s="7">
        <v>0</v>
      </c>
      <c r="E49" s="10">
        <f t="shared" si="0"/>
        <v>0</v>
      </c>
      <c r="F49" s="9"/>
    </row>
    <row r="50" spans="1:6" s="6" customFormat="1" ht="25.5" customHeight="1">
      <c r="A50" s="3"/>
      <c r="B50" s="3" t="s">
        <v>80</v>
      </c>
      <c r="C50" s="3" t="s">
        <v>81</v>
      </c>
      <c r="D50" s="7">
        <v>6284679</v>
      </c>
      <c r="E50" s="10">
        <f t="shared" si="0"/>
        <v>6284679</v>
      </c>
      <c r="F50" s="9"/>
    </row>
    <row r="51" spans="1:6" s="6" customFormat="1" ht="25.5" customHeight="1">
      <c r="A51" s="3"/>
      <c r="B51" s="3" t="s">
        <v>82</v>
      </c>
      <c r="C51" s="3" t="s">
        <v>83</v>
      </c>
      <c r="D51" s="7">
        <v>71446240</v>
      </c>
      <c r="E51" s="10">
        <f t="shared" si="0"/>
        <v>71446240</v>
      </c>
      <c r="F51" s="9"/>
    </row>
    <row r="52" spans="1:6" s="6" customFormat="1" ht="25.5" customHeight="1">
      <c r="A52" s="3"/>
      <c r="B52" s="3" t="s">
        <v>84</v>
      </c>
      <c r="C52" s="3" t="s">
        <v>85</v>
      </c>
      <c r="D52" s="7">
        <v>3374878</v>
      </c>
      <c r="E52" s="10">
        <f t="shared" si="0"/>
        <v>3374878</v>
      </c>
      <c r="F52" s="9"/>
    </row>
    <row r="53" spans="1:6" s="6" customFormat="1" ht="25.5" customHeight="1">
      <c r="A53" s="3"/>
      <c r="B53" s="3" t="s">
        <v>86</v>
      </c>
      <c r="C53" s="3" t="s">
        <v>87</v>
      </c>
      <c r="D53" s="7">
        <v>25322017</v>
      </c>
      <c r="E53" s="10"/>
      <c r="F53" s="9"/>
    </row>
    <row r="54" spans="1:6" s="6" customFormat="1" ht="25.5" customHeight="1">
      <c r="A54" s="3"/>
      <c r="B54" s="3"/>
      <c r="C54" s="12" t="s">
        <v>88</v>
      </c>
      <c r="D54" s="7">
        <v>0</v>
      </c>
      <c r="E54" s="10"/>
      <c r="F54" s="9"/>
    </row>
    <row r="55" spans="1:6" s="6" customFormat="1" ht="25.5" customHeight="1">
      <c r="A55" s="3"/>
      <c r="B55" s="3"/>
      <c r="C55" s="12" t="s">
        <v>89</v>
      </c>
      <c r="D55" s="7">
        <v>0</v>
      </c>
      <c r="E55" s="10">
        <f>D53-D54-D55</f>
        <v>25322017</v>
      </c>
      <c r="F55" s="9"/>
    </row>
    <row r="56" spans="1:6" s="6" customFormat="1" ht="25.5" customHeight="1">
      <c r="A56" s="3"/>
      <c r="B56" s="3" t="s">
        <v>90</v>
      </c>
      <c r="C56" s="3" t="s">
        <v>91</v>
      </c>
      <c r="D56" s="7">
        <v>0</v>
      </c>
      <c r="E56" s="10">
        <f aca="true" t="shared" si="1" ref="E56:E61">D56</f>
        <v>0</v>
      </c>
      <c r="F56" s="9"/>
    </row>
    <row r="57" spans="1:6" s="6" customFormat="1" ht="25.5" customHeight="1">
      <c r="A57" s="3"/>
      <c r="B57" s="3" t="s">
        <v>92</v>
      </c>
      <c r="C57" s="3" t="s">
        <v>93</v>
      </c>
      <c r="D57" s="7">
        <v>23057277</v>
      </c>
      <c r="E57" s="10">
        <f t="shared" si="1"/>
        <v>23057277</v>
      </c>
      <c r="F57" s="9"/>
    </row>
    <row r="58" spans="1:6" s="6" customFormat="1" ht="25.5" customHeight="1">
      <c r="A58" s="3"/>
      <c r="B58" s="3" t="s">
        <v>94</v>
      </c>
      <c r="C58" s="3" t="s">
        <v>95</v>
      </c>
      <c r="D58" s="7">
        <v>0</v>
      </c>
      <c r="E58" s="10">
        <f t="shared" si="1"/>
        <v>0</v>
      </c>
      <c r="F58" s="9"/>
    </row>
    <row r="59" spans="1:6" s="6" customFormat="1" ht="25.5" customHeight="1">
      <c r="A59" s="3"/>
      <c r="B59" s="3" t="s">
        <v>96</v>
      </c>
      <c r="C59" s="3" t="s">
        <v>97</v>
      </c>
      <c r="D59" s="7">
        <v>2053513353</v>
      </c>
      <c r="E59" s="10">
        <f t="shared" si="1"/>
        <v>2053513353</v>
      </c>
      <c r="F59" s="9"/>
    </row>
    <row r="60" spans="1:6" s="6" customFormat="1" ht="25.5" customHeight="1">
      <c r="A60" s="3"/>
      <c r="B60" s="3" t="s">
        <v>98</v>
      </c>
      <c r="C60" s="3" t="s">
        <v>99</v>
      </c>
      <c r="D60" s="7">
        <v>2133513353</v>
      </c>
      <c r="E60" s="10">
        <f t="shared" si="1"/>
        <v>2133513353</v>
      </c>
      <c r="F60" s="9"/>
    </row>
    <row r="61" spans="1:6" s="6" customFormat="1" ht="25.5" customHeight="1">
      <c r="A61" s="3"/>
      <c r="B61" s="3" t="s">
        <v>100</v>
      </c>
      <c r="C61" s="3" t="s">
        <v>101</v>
      </c>
      <c r="D61" s="7">
        <v>44509500</v>
      </c>
      <c r="E61" s="10">
        <f t="shared" si="1"/>
        <v>44509500</v>
      </c>
      <c r="F61" s="9"/>
    </row>
    <row r="62" spans="3:6" s="6" customFormat="1" ht="25.5" customHeight="1">
      <c r="C62" s="15"/>
      <c r="D62" s="16"/>
      <c r="E62" s="17"/>
      <c r="F62" s="16"/>
    </row>
    <row r="63" spans="3:4" ht="25.5" customHeight="1">
      <c r="C63" s="11" t="s">
        <v>102</v>
      </c>
      <c r="D63" s="18">
        <v>118427898</v>
      </c>
    </row>
    <row r="64" spans="4:5" s="6" customFormat="1" ht="25.5" customHeight="1">
      <c r="D64" s="20"/>
      <c r="E64" s="21"/>
    </row>
  </sheetData>
  <printOptions/>
  <pageMargins left="0.5511811023622047" right="0" top="0.12" bottom="0.1968503937007874" header="0.19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2"/>
  <sheetViews>
    <sheetView showGridLines="0" zoomScale="75" zoomScaleNormal="75" workbookViewId="0" topLeftCell="A1">
      <selection activeCell="C29" sqref="C29"/>
    </sheetView>
  </sheetViews>
  <sheetFormatPr defaultColWidth="9.140625" defaultRowHeight="18.75" customHeight="1"/>
  <cols>
    <col min="1" max="1" width="5.28125" style="24" customWidth="1"/>
    <col min="2" max="2" width="8.00390625" style="24" customWidth="1"/>
    <col min="3" max="3" width="66.57421875" style="27" customWidth="1"/>
    <col min="4" max="4" width="27.421875" style="26" bestFit="1" customWidth="1"/>
    <col min="5" max="5" width="27.421875" style="61" bestFit="1" customWidth="1"/>
    <col min="6" max="16384" width="9.140625" style="27" customWidth="1"/>
  </cols>
  <sheetData>
    <row r="2" ht="18.75" customHeight="1">
      <c r="C2" s="25"/>
    </row>
    <row r="6" spans="1:4" ht="18.75" customHeight="1">
      <c r="A6" s="90" t="s">
        <v>164</v>
      </c>
      <c r="B6" s="90"/>
      <c r="C6" s="90"/>
      <c r="D6" s="90"/>
    </row>
    <row r="7" spans="1:5" s="23" customFormat="1" ht="18.75" customHeight="1">
      <c r="A7" s="88" t="s">
        <v>161</v>
      </c>
      <c r="B7" s="88"/>
      <c r="C7" s="88"/>
      <c r="D7" s="88"/>
      <c r="E7" s="88"/>
    </row>
    <row r="8" spans="1:5" s="23" customFormat="1" ht="18.75" customHeight="1">
      <c r="A8" s="88" t="s">
        <v>162</v>
      </c>
      <c r="B8" s="88"/>
      <c r="C8" s="88"/>
      <c r="D8" s="88"/>
      <c r="E8" s="88"/>
    </row>
    <row r="9" spans="1:5" s="23" customFormat="1" ht="18.75" customHeight="1">
      <c r="A9" s="88" t="s">
        <v>163</v>
      </c>
      <c r="B9" s="88"/>
      <c r="C9" s="88"/>
      <c r="D9" s="88"/>
      <c r="E9" s="88"/>
    </row>
    <row r="10" spans="1:5" s="23" customFormat="1" ht="18.75" customHeight="1">
      <c r="A10" s="88" t="s">
        <v>160</v>
      </c>
      <c r="B10" s="88"/>
      <c r="C10" s="88"/>
      <c r="D10" s="88"/>
      <c r="E10" s="88"/>
    </row>
    <row r="11" spans="1:5" s="23" customFormat="1" ht="15.75" customHeight="1" thickBot="1">
      <c r="A11" s="29"/>
      <c r="B11" s="29"/>
      <c r="C11" s="29"/>
      <c r="D11" s="29"/>
      <c r="E11" s="61"/>
    </row>
    <row r="12" spans="1:5" s="23" customFormat="1" ht="15.75" thickBot="1">
      <c r="A12" s="91" t="s">
        <v>103</v>
      </c>
      <c r="B12" s="92"/>
      <c r="C12" s="95" t="s">
        <v>104</v>
      </c>
      <c r="D12" s="30" t="s">
        <v>165</v>
      </c>
      <c r="E12" s="62" t="s">
        <v>166</v>
      </c>
    </row>
    <row r="13" spans="1:5" s="28" customFormat="1" ht="18.75" customHeight="1" thickBot="1">
      <c r="A13" s="93"/>
      <c r="B13" s="94"/>
      <c r="C13" s="96"/>
      <c r="D13" s="31" t="s">
        <v>159</v>
      </c>
      <c r="E13" s="63" t="s">
        <v>159</v>
      </c>
    </row>
    <row r="14" spans="1:5" s="23" customFormat="1" ht="18.75" customHeight="1" thickBot="1">
      <c r="A14" s="32"/>
      <c r="B14" s="33"/>
      <c r="C14" s="34" t="s">
        <v>105</v>
      </c>
      <c r="D14" s="35"/>
      <c r="E14" s="64"/>
    </row>
    <row r="15" spans="1:5" ht="18.75" customHeight="1">
      <c r="A15" s="36" t="s">
        <v>106</v>
      </c>
      <c r="B15" s="37">
        <v>100</v>
      </c>
      <c r="C15" s="38" t="s">
        <v>107</v>
      </c>
      <c r="D15" s="39"/>
      <c r="E15" s="65"/>
    </row>
    <row r="16" spans="1:5" ht="18.75" customHeight="1">
      <c r="A16" s="36" t="s">
        <v>106</v>
      </c>
      <c r="B16" s="37">
        <v>101</v>
      </c>
      <c r="C16" s="23" t="s">
        <v>50</v>
      </c>
      <c r="D16" s="40">
        <f>ΔΕΔΟΜΕΝΑ!E25</f>
        <v>1652117235</v>
      </c>
      <c r="E16" s="66">
        <f>ROUND(D16/340.75,2)</f>
        <v>4848473.18</v>
      </c>
    </row>
    <row r="17" spans="1:5" ht="18.75" customHeight="1">
      <c r="A17" s="36" t="s">
        <v>106</v>
      </c>
      <c r="B17" s="37">
        <v>102</v>
      </c>
      <c r="C17" s="41" t="s">
        <v>56</v>
      </c>
      <c r="D17" s="40">
        <f>ΔΕΔΟΜΕΝΑ!E30</f>
        <v>28187536</v>
      </c>
      <c r="E17" s="66">
        <f aca="true" t="shared" si="0" ref="E17:E25">ROUND(D17/340.75,2)</f>
        <v>82722.04</v>
      </c>
    </row>
    <row r="18" spans="1:5" ht="18.75" customHeight="1">
      <c r="A18" s="36" t="s">
        <v>106</v>
      </c>
      <c r="B18" s="37">
        <v>103</v>
      </c>
      <c r="C18" s="23" t="s">
        <v>77</v>
      </c>
      <c r="D18" s="40">
        <f>ΔΕΔΟΜΕΝΑ!E48</f>
        <v>10651831</v>
      </c>
      <c r="E18" s="66">
        <f t="shared" si="0"/>
        <v>31259.96</v>
      </c>
    </row>
    <row r="19" spans="1:5" ht="18.75" customHeight="1">
      <c r="A19" s="36" t="s">
        <v>106</v>
      </c>
      <c r="B19" s="37">
        <v>104</v>
      </c>
      <c r="C19" s="23" t="s">
        <v>79</v>
      </c>
      <c r="D19" s="40">
        <f>ΔΕΔΟΜΕΝΑ!E49</f>
        <v>0</v>
      </c>
      <c r="E19" s="66">
        <f t="shared" si="0"/>
        <v>0</v>
      </c>
    </row>
    <row r="20" spans="1:5" ht="18.75" customHeight="1">
      <c r="A20" s="36" t="s">
        <v>106</v>
      </c>
      <c r="B20" s="37">
        <v>105</v>
      </c>
      <c r="C20" s="23" t="s">
        <v>71</v>
      </c>
      <c r="D20" s="40">
        <f>ΔΕΔΟΜΕΝΑ!E45</f>
        <v>1444582</v>
      </c>
      <c r="E20" s="66">
        <f t="shared" si="0"/>
        <v>4239.42</v>
      </c>
    </row>
    <row r="21" spans="1:5" ht="18.75" customHeight="1">
      <c r="A21" s="36" t="s">
        <v>106</v>
      </c>
      <c r="B21" s="37">
        <v>106</v>
      </c>
      <c r="C21" s="23" t="s">
        <v>69</v>
      </c>
      <c r="D21" s="40">
        <f>ΔΕΔΟΜΕΝΑ!E44</f>
        <v>2215870</v>
      </c>
      <c r="E21" s="66">
        <f t="shared" si="0"/>
        <v>6502.92</v>
      </c>
    </row>
    <row r="22" spans="1:5" ht="18.75" customHeight="1">
      <c r="A22" s="36" t="s">
        <v>106</v>
      </c>
      <c r="B22" s="37">
        <v>107</v>
      </c>
      <c r="C22" s="23" t="s">
        <v>99</v>
      </c>
      <c r="D22" s="40">
        <f>ΔΕΔΟΜΕΝΑ!E60</f>
        <v>2133513353</v>
      </c>
      <c r="E22" s="66">
        <f t="shared" si="0"/>
        <v>6261227.74</v>
      </c>
    </row>
    <row r="23" spans="1:5" ht="18.75" customHeight="1">
      <c r="A23" s="36" t="s">
        <v>106</v>
      </c>
      <c r="B23" s="37">
        <v>108</v>
      </c>
      <c r="C23" s="23" t="s">
        <v>108</v>
      </c>
      <c r="D23" s="40">
        <f>IF(ΔΕΔΟΜΕΝΑ!E12&lt;0,-ΔΕΔΟΜΕΝΑ!E12,0)</f>
        <v>0</v>
      </c>
      <c r="E23" s="66">
        <f t="shared" si="0"/>
        <v>0</v>
      </c>
    </row>
    <row r="24" spans="1:5" ht="18.75" customHeight="1">
      <c r="A24" s="36" t="s">
        <v>106</v>
      </c>
      <c r="B24" s="37">
        <v>109</v>
      </c>
      <c r="C24" s="23" t="s">
        <v>109</v>
      </c>
      <c r="D24" s="40">
        <f>-ΔΕΔΟΜΕΝΑ!E59</f>
        <v>-2053513353</v>
      </c>
      <c r="E24" s="66">
        <f t="shared" si="0"/>
        <v>-6026451.51</v>
      </c>
    </row>
    <row r="25" spans="1:5" ht="18.75" customHeight="1">
      <c r="A25" s="36" t="s">
        <v>106</v>
      </c>
      <c r="B25" s="37">
        <v>110</v>
      </c>
      <c r="C25" s="23" t="s">
        <v>110</v>
      </c>
      <c r="D25" s="40">
        <f>IF(ΔΕΔΟΜΕΝΑ!E12&gt;0,-ΔΕΔΟΜΕΝΑ!E12,0)</f>
        <v>-158108301</v>
      </c>
      <c r="E25" s="66">
        <f t="shared" si="0"/>
        <v>-464000.88</v>
      </c>
    </row>
    <row r="26" spans="1:5" s="23" customFormat="1" ht="18.75" customHeight="1">
      <c r="A26" s="36"/>
      <c r="B26" s="37"/>
      <c r="C26" s="1" t="s">
        <v>111</v>
      </c>
      <c r="D26" s="42">
        <f>SUM(D16:D25)</f>
        <v>1616508753</v>
      </c>
      <c r="E26" s="70">
        <f>SUM(E16:E25)</f>
        <v>4743972.87</v>
      </c>
    </row>
    <row r="27" spans="1:5" ht="18.75" customHeight="1">
      <c r="A27" s="36" t="s">
        <v>106</v>
      </c>
      <c r="B27" s="37">
        <v>200</v>
      </c>
      <c r="C27" s="38" t="s">
        <v>112</v>
      </c>
      <c r="D27" s="40"/>
      <c r="E27" s="66"/>
    </row>
    <row r="28" spans="1:5" ht="18.75" customHeight="1">
      <c r="A28" s="36" t="s">
        <v>106</v>
      </c>
      <c r="B28" s="37">
        <v>201</v>
      </c>
      <c r="C28" s="23" t="s">
        <v>113</v>
      </c>
      <c r="D28" s="40">
        <f>ΔΕΔΟΜΕΝΑ!E28</f>
        <v>570289262</v>
      </c>
      <c r="E28" s="66">
        <f aca="true" t="shared" si="1" ref="E28:E41">ROUND(D28/340.75,2)</f>
        <v>1673629.53</v>
      </c>
    </row>
    <row r="29" spans="1:5" ht="18.75" customHeight="1">
      <c r="A29" s="36" t="s">
        <v>106</v>
      </c>
      <c r="B29" s="37">
        <v>202</v>
      </c>
      <c r="C29" s="23" t="s">
        <v>59</v>
      </c>
      <c r="D29" s="40">
        <f>ΔΕΔΟΜΕΝΑ!E33</f>
        <v>87891854</v>
      </c>
      <c r="E29" s="66">
        <f t="shared" si="1"/>
        <v>257936.48</v>
      </c>
    </row>
    <row r="30" spans="1:5" ht="18.75" customHeight="1">
      <c r="A30" s="36" t="s">
        <v>106</v>
      </c>
      <c r="B30" s="37">
        <v>203</v>
      </c>
      <c r="C30" s="23" t="s">
        <v>61</v>
      </c>
      <c r="D30" s="40">
        <f>ΔΕΔΟΜΕΝΑ!E36</f>
        <v>0</v>
      </c>
      <c r="E30" s="66">
        <f t="shared" si="1"/>
        <v>0</v>
      </c>
    </row>
    <row r="31" spans="1:5" ht="18.75" customHeight="1">
      <c r="A31" s="36" t="s">
        <v>106</v>
      </c>
      <c r="B31" s="37">
        <v>204</v>
      </c>
      <c r="C31" s="23" t="s">
        <v>63</v>
      </c>
      <c r="D31" s="40">
        <f>ΔΕΔΟΜΕΝΑ!E39</f>
        <v>184557791</v>
      </c>
      <c r="E31" s="66">
        <f t="shared" si="1"/>
        <v>541622.28</v>
      </c>
    </row>
    <row r="32" spans="1:5" ht="18.75" customHeight="1">
      <c r="A32" s="36" t="s">
        <v>106</v>
      </c>
      <c r="B32" s="37">
        <v>205</v>
      </c>
      <c r="C32" s="23" t="s">
        <v>65</v>
      </c>
      <c r="D32" s="40">
        <f>ΔΕΔΟΜΕΝΑ!E42</f>
        <v>0</v>
      </c>
      <c r="E32" s="66">
        <f t="shared" si="1"/>
        <v>0</v>
      </c>
    </row>
    <row r="33" spans="1:5" ht="18.75" customHeight="1">
      <c r="A33" s="36" t="s">
        <v>106</v>
      </c>
      <c r="B33" s="37">
        <v>206</v>
      </c>
      <c r="C33" s="23" t="s">
        <v>114</v>
      </c>
      <c r="D33" s="40">
        <f>ΔΕΔΟΜΕΝΑ!E50</f>
        <v>6284679</v>
      </c>
      <c r="E33" s="66">
        <f t="shared" si="1"/>
        <v>18443.67</v>
      </c>
    </row>
    <row r="34" spans="1:5" ht="18.75" customHeight="1">
      <c r="A34" s="36" t="s">
        <v>106</v>
      </c>
      <c r="B34" s="37">
        <v>207</v>
      </c>
      <c r="C34" s="23" t="s">
        <v>115</v>
      </c>
      <c r="D34" s="40">
        <f>IF(ΔΕΔΟΜΕΝΑ!E9&gt;0,ΔΕΔΟΜΕΝΑ!E9,0)</f>
        <v>322723175</v>
      </c>
      <c r="E34" s="66">
        <f t="shared" si="1"/>
        <v>947096.63</v>
      </c>
    </row>
    <row r="35" spans="1:5" ht="18.75" customHeight="1">
      <c r="A35" s="36" t="s">
        <v>106</v>
      </c>
      <c r="B35" s="37">
        <v>208</v>
      </c>
      <c r="C35" s="23" t="s">
        <v>116</v>
      </c>
      <c r="D35" s="40">
        <f>IF(ΔΕΔΟΜΕΝΑ!E13&gt;0,ΔΕΔΟΜΕΝΑ!E13,0)</f>
        <v>62428978</v>
      </c>
      <c r="E35" s="66">
        <f t="shared" si="1"/>
        <v>183210.5</v>
      </c>
    </row>
    <row r="36" spans="1:5" ht="18.75" customHeight="1">
      <c r="A36" s="36" t="s">
        <v>106</v>
      </c>
      <c r="B36" s="37">
        <v>209</v>
      </c>
      <c r="C36" s="23" t="s">
        <v>117</v>
      </c>
      <c r="D36" s="40">
        <f>IF(ΔΕΔΟΜΕΝΑ!E14&lt;0,-ΔΕΔΟΜΕΝΑ!E14,0)</f>
        <v>0</v>
      </c>
      <c r="E36" s="66">
        <f t="shared" si="1"/>
        <v>0</v>
      </c>
    </row>
    <row r="37" spans="1:5" ht="18.75" customHeight="1">
      <c r="A37" s="36" t="s">
        <v>106</v>
      </c>
      <c r="B37" s="37">
        <v>210</v>
      </c>
      <c r="C37" s="23" t="s">
        <v>118</v>
      </c>
      <c r="D37" s="40">
        <f>IF(ΔΕΔΟΜΕΝΑ!E22&lt;0,-ΔΕΔΟΜΕΝΑ!E22,0)</f>
        <v>0</v>
      </c>
      <c r="E37" s="66">
        <f t="shared" si="1"/>
        <v>0</v>
      </c>
    </row>
    <row r="38" spans="1:5" ht="18.75" customHeight="1">
      <c r="A38" s="36" t="s">
        <v>106</v>
      </c>
      <c r="B38" s="37">
        <v>211</v>
      </c>
      <c r="C38" s="23" t="s">
        <v>119</v>
      </c>
      <c r="D38" s="40">
        <f>IF(ΔΕΔΟΜΕΝΑ!E9&lt;0,ΔΕΔΟΜΕΝΑ!E9,0)</f>
        <v>0</v>
      </c>
      <c r="E38" s="66">
        <f t="shared" si="1"/>
        <v>0</v>
      </c>
    </row>
    <row r="39" spans="1:5" ht="18.75" customHeight="1">
      <c r="A39" s="36" t="s">
        <v>106</v>
      </c>
      <c r="B39" s="37">
        <v>212</v>
      </c>
      <c r="C39" s="23" t="s">
        <v>120</v>
      </c>
      <c r="D39" s="40">
        <f>IF(ΔΕΔΟΜΕΝΑ!E13&lt;0,ΔΕΔΟΜΕΝΑ!E13,0)</f>
        <v>0</v>
      </c>
      <c r="E39" s="66">
        <f t="shared" si="1"/>
        <v>0</v>
      </c>
    </row>
    <row r="40" spans="1:5" ht="18.75" customHeight="1">
      <c r="A40" s="36" t="s">
        <v>106</v>
      </c>
      <c r="B40" s="37">
        <v>213</v>
      </c>
      <c r="C40" s="23" t="s">
        <v>121</v>
      </c>
      <c r="D40" s="40">
        <f>IF(ΔΕΔΟΜΕΝΑ!E14&gt;0,-ΔΕΔΟΜΕΝΑ!E14,0)</f>
        <v>-3741177</v>
      </c>
      <c r="E40" s="66">
        <f t="shared" si="1"/>
        <v>-10979.24</v>
      </c>
    </row>
    <row r="41" spans="1:5" ht="18.75" customHeight="1">
      <c r="A41" s="36" t="s">
        <v>106</v>
      </c>
      <c r="B41" s="37">
        <v>214</v>
      </c>
      <c r="C41" s="23" t="s">
        <v>122</v>
      </c>
      <c r="D41" s="40">
        <f>IF(ΔΕΔΟΜΕΝΑ!E22&gt;0,-ΔΕΔΟΜΕΝΑ!E22,0)</f>
        <v>-314990672</v>
      </c>
      <c r="E41" s="66">
        <f t="shared" si="1"/>
        <v>-924404.03</v>
      </c>
    </row>
    <row r="42" spans="1:5" s="23" customFormat="1" ht="18.75" customHeight="1">
      <c r="A42" s="36"/>
      <c r="B42" s="37"/>
      <c r="C42" s="1" t="s">
        <v>123</v>
      </c>
      <c r="D42" s="42">
        <f>SUM(D28:D41)</f>
        <v>915443890</v>
      </c>
      <c r="E42" s="70">
        <f>SUM(E28:E41)</f>
        <v>2686555.8199999994</v>
      </c>
    </row>
    <row r="43" spans="1:5" ht="18.75" customHeight="1">
      <c r="A43" s="36" t="s">
        <v>106</v>
      </c>
      <c r="B43" s="37">
        <v>300</v>
      </c>
      <c r="C43" s="38" t="s">
        <v>124</v>
      </c>
      <c r="D43" s="40"/>
      <c r="E43" s="66"/>
    </row>
    <row r="44" spans="1:5" ht="18.75" customHeight="1">
      <c r="A44" s="36" t="s">
        <v>106</v>
      </c>
      <c r="B44" s="37">
        <v>301</v>
      </c>
      <c r="C44" s="23" t="s">
        <v>125</v>
      </c>
      <c r="D44" s="40">
        <f>ΔΕΔΟΜΕΝΑ!E51</f>
        <v>71446240</v>
      </c>
      <c r="E44" s="66">
        <f>ROUND(D44/340.75,2)</f>
        <v>209673.48</v>
      </c>
    </row>
    <row r="45" spans="1:5" ht="18.75" customHeight="1">
      <c r="A45" s="36" t="s">
        <v>106</v>
      </c>
      <c r="B45" s="37">
        <v>302</v>
      </c>
      <c r="C45" s="23" t="s">
        <v>126</v>
      </c>
      <c r="D45" s="40">
        <f>ΔΕΔΟΜΕΝΑ!E52</f>
        <v>3374878</v>
      </c>
      <c r="E45" s="66">
        <f>ROUND(D45/340.75,2)</f>
        <v>9904.26</v>
      </c>
    </row>
    <row r="46" spans="1:5" ht="18.75" customHeight="1">
      <c r="A46" s="36" t="s">
        <v>106</v>
      </c>
      <c r="B46" s="37">
        <v>303</v>
      </c>
      <c r="C46" s="23" t="s">
        <v>127</v>
      </c>
      <c r="D46" s="40">
        <f>ΔΕΔΟΜΕΝΑ!E55</f>
        <v>25322017</v>
      </c>
      <c r="E46" s="66">
        <f>ROUND(D46/340.75,2)</f>
        <v>74312.6</v>
      </c>
    </row>
    <row r="47" spans="1:5" ht="18.75" customHeight="1">
      <c r="A47" s="36" t="s">
        <v>106</v>
      </c>
      <c r="B47" s="37">
        <v>304</v>
      </c>
      <c r="C47" s="23" t="s">
        <v>128</v>
      </c>
      <c r="D47" s="40">
        <f>IF(ΔΕΔΟΜΕΝΑ!E24&lt;0,-ΔΕΔΟΜΕΝΑ!E24,0)</f>
        <v>55680771</v>
      </c>
      <c r="E47" s="66">
        <f>ROUND(D47/340.75,2)</f>
        <v>163406.52</v>
      </c>
    </row>
    <row r="48" spans="1:5" ht="18.75" customHeight="1">
      <c r="A48" s="36" t="s">
        <v>106</v>
      </c>
      <c r="B48" s="37">
        <v>305</v>
      </c>
      <c r="C48" s="23" t="s">
        <v>129</v>
      </c>
      <c r="D48" s="40">
        <f>IF(ΔΕΔΟΜΕΝΑ!E24&gt;0,-ΔΕΔΟΜΕΝΑ!E24,0)</f>
        <v>0</v>
      </c>
      <c r="E48" s="66">
        <f>ROUND(D48/340.75,2)</f>
        <v>0</v>
      </c>
    </row>
    <row r="49" spans="1:5" s="23" customFormat="1" ht="18.75" customHeight="1">
      <c r="A49" s="36"/>
      <c r="B49" s="37"/>
      <c r="C49" s="1" t="s">
        <v>130</v>
      </c>
      <c r="D49" s="42">
        <f>SUM(D44:D48)</f>
        <v>155823906</v>
      </c>
      <c r="E49" s="70">
        <f>SUM(E44:E48)</f>
        <v>457296.86</v>
      </c>
    </row>
    <row r="50" spans="1:5" s="23" customFormat="1" ht="18.75" customHeight="1">
      <c r="A50" s="75"/>
      <c r="B50" s="76"/>
      <c r="C50" s="77" t="s">
        <v>131</v>
      </c>
      <c r="D50" s="78"/>
      <c r="E50" s="68"/>
    </row>
    <row r="51" spans="1:5" s="23" customFormat="1" ht="18.75" customHeight="1" thickBot="1">
      <c r="A51" s="72"/>
      <c r="B51" s="73"/>
      <c r="C51" s="74" t="s">
        <v>132</v>
      </c>
      <c r="D51" s="58">
        <f>+D26-D42-D49</f>
        <v>545240957</v>
      </c>
      <c r="E51" s="69">
        <f>+E26-E42-E49</f>
        <v>1600120.1900000009</v>
      </c>
    </row>
    <row r="52" spans="1:5" s="23" customFormat="1" ht="18.75" customHeight="1">
      <c r="A52" s="47"/>
      <c r="B52" s="47"/>
      <c r="C52" s="28"/>
      <c r="D52" s="48"/>
      <c r="E52" s="71"/>
    </row>
    <row r="53" spans="1:5" s="23" customFormat="1" ht="18.75" customHeight="1">
      <c r="A53" s="47"/>
      <c r="B53" s="47"/>
      <c r="C53" s="28"/>
      <c r="D53" s="48"/>
      <c r="E53" s="71"/>
    </row>
    <row r="54" spans="1:5" s="23" customFormat="1" ht="18.75" customHeight="1">
      <c r="A54" s="47"/>
      <c r="B54" s="47"/>
      <c r="C54" s="28"/>
      <c r="D54" s="48"/>
      <c r="E54" s="71"/>
    </row>
    <row r="55" spans="1:5" s="23" customFormat="1" ht="18.75" customHeight="1">
      <c r="A55" s="47"/>
      <c r="B55" s="47"/>
      <c r="C55" s="28"/>
      <c r="D55" s="48"/>
      <c r="E55" s="71"/>
    </row>
    <row r="56" spans="1:5" s="23" customFormat="1" ht="18.75" customHeight="1">
      <c r="A56" s="47"/>
      <c r="B56" s="47"/>
      <c r="C56" s="28"/>
      <c r="D56" s="48"/>
      <c r="E56" s="71"/>
    </row>
    <row r="57" spans="1:5" s="23" customFormat="1" ht="6" customHeight="1" thickBot="1">
      <c r="A57" s="89"/>
      <c r="B57" s="89"/>
      <c r="C57" s="89"/>
      <c r="D57" s="89"/>
      <c r="E57" s="71"/>
    </row>
    <row r="58" spans="1:5" s="23" customFormat="1" ht="32.25" customHeight="1" thickBot="1">
      <c r="A58" s="32"/>
      <c r="B58" s="33"/>
      <c r="C58" s="34" t="s">
        <v>133</v>
      </c>
      <c r="D58" s="79" t="s">
        <v>167</v>
      </c>
      <c r="E58" s="80" t="s">
        <v>168</v>
      </c>
    </row>
    <row r="59" spans="1:5" ht="18.75" customHeight="1">
      <c r="A59" s="36" t="s">
        <v>134</v>
      </c>
      <c r="B59" s="37">
        <v>100</v>
      </c>
      <c r="C59" s="38" t="s">
        <v>107</v>
      </c>
      <c r="D59" s="40"/>
      <c r="E59" s="66"/>
    </row>
    <row r="60" spans="1:5" ht="18.75" customHeight="1">
      <c r="A60" s="36" t="s">
        <v>134</v>
      </c>
      <c r="B60" s="37">
        <v>101</v>
      </c>
      <c r="C60" s="23" t="s">
        <v>91</v>
      </c>
      <c r="D60" s="40">
        <f>ΔΕΔΟΜΕΝΑ!E56</f>
        <v>0</v>
      </c>
      <c r="E60" s="66">
        <f aca="true" t="shared" si="2" ref="E60:E65">ROUND(D60/340.75,2)</f>
        <v>0</v>
      </c>
    </row>
    <row r="61" spans="1:5" ht="18.75" customHeight="1">
      <c r="A61" s="36" t="s">
        <v>134</v>
      </c>
      <c r="B61" s="37">
        <v>102</v>
      </c>
      <c r="C61" s="23" t="s">
        <v>93</v>
      </c>
      <c r="D61" s="40">
        <f>ΔΕΔΟΜΕΝΑ!E57</f>
        <v>23057277</v>
      </c>
      <c r="E61" s="66">
        <f t="shared" si="2"/>
        <v>67666.26</v>
      </c>
    </row>
    <row r="62" spans="1:5" ht="18.75" customHeight="1">
      <c r="A62" s="36" t="s">
        <v>134</v>
      </c>
      <c r="B62" s="37">
        <v>103</v>
      </c>
      <c r="C62" s="23" t="s">
        <v>95</v>
      </c>
      <c r="D62" s="40">
        <f>ΔΕΔΟΜΕΝΑ!E58</f>
        <v>0</v>
      </c>
      <c r="E62" s="66">
        <f t="shared" si="2"/>
        <v>0</v>
      </c>
    </row>
    <row r="63" spans="1:5" ht="18.75" customHeight="1">
      <c r="A63" s="36" t="s">
        <v>134</v>
      </c>
      <c r="B63" s="37">
        <v>104</v>
      </c>
      <c r="C63" s="23" t="s">
        <v>135</v>
      </c>
      <c r="D63" s="40">
        <f>IF(ΔΕΔΟΜΕΝΑ!E8&lt;0,-ΔΕΔΟΜΕΝΑ!E8,0)</f>
        <v>0</v>
      </c>
      <c r="E63" s="66">
        <f t="shared" si="2"/>
        <v>0</v>
      </c>
    </row>
    <row r="64" spans="1:5" ht="18.75" customHeight="1">
      <c r="A64" s="36" t="s">
        <v>134</v>
      </c>
      <c r="B64" s="37">
        <v>105</v>
      </c>
      <c r="C64" s="23" t="s">
        <v>67</v>
      </c>
      <c r="D64" s="40">
        <f>ΔΕΔΟΜΕΝΑ!E43</f>
        <v>0</v>
      </c>
      <c r="E64" s="66">
        <f t="shared" si="2"/>
        <v>0</v>
      </c>
    </row>
    <row r="65" spans="1:5" ht="18.75" customHeight="1">
      <c r="A65" s="36" t="s">
        <v>134</v>
      </c>
      <c r="B65" s="37">
        <v>106</v>
      </c>
      <c r="C65" s="23" t="s">
        <v>73</v>
      </c>
      <c r="D65" s="40">
        <f>ΔΕΔΟΜΕΝΑ!E46</f>
        <v>0</v>
      </c>
      <c r="E65" s="66">
        <f t="shared" si="2"/>
        <v>0</v>
      </c>
    </row>
    <row r="66" spans="1:5" s="23" customFormat="1" ht="18.75" customHeight="1">
      <c r="A66" s="36"/>
      <c r="B66" s="37"/>
      <c r="C66" s="1" t="s">
        <v>136</v>
      </c>
      <c r="D66" s="42">
        <f>SUM(D60:D65)</f>
        <v>23057277</v>
      </c>
      <c r="E66" s="70">
        <f>SUM(E60:E65)</f>
        <v>67666.26</v>
      </c>
    </row>
    <row r="67" spans="1:5" ht="18.75" customHeight="1">
      <c r="A67" s="36" t="s">
        <v>134</v>
      </c>
      <c r="B67" s="37">
        <v>200</v>
      </c>
      <c r="C67" s="38" t="s">
        <v>112</v>
      </c>
      <c r="D67" s="40"/>
      <c r="E67" s="66"/>
    </row>
    <row r="68" spans="1:5" ht="18.75" customHeight="1">
      <c r="A68" s="36" t="s">
        <v>134</v>
      </c>
      <c r="B68" s="37">
        <v>201</v>
      </c>
      <c r="C68" s="23" t="s">
        <v>5</v>
      </c>
      <c r="D68" s="40">
        <f>ΔΕΔΟΜΕΝΑ!E5</f>
        <v>5279596</v>
      </c>
      <c r="E68" s="66">
        <f>ROUND(D68/340.75,2)</f>
        <v>15494.05</v>
      </c>
    </row>
    <row r="69" spans="1:5" ht="18.75" customHeight="1">
      <c r="A69" s="36" t="s">
        <v>134</v>
      </c>
      <c r="B69" s="37">
        <v>202</v>
      </c>
      <c r="C69" s="23" t="s">
        <v>7</v>
      </c>
      <c r="D69" s="40">
        <f>ΔΕΔΟΜΕΝΑ!D6</f>
        <v>1477995814</v>
      </c>
      <c r="E69" s="66">
        <f>ROUND(D69/340.75,2)</f>
        <v>4337478.54</v>
      </c>
    </row>
    <row r="70" spans="1:5" ht="18.75" customHeight="1">
      <c r="A70" s="36" t="s">
        <v>134</v>
      </c>
      <c r="B70" s="37">
        <v>203</v>
      </c>
      <c r="C70" s="23" t="s">
        <v>9</v>
      </c>
      <c r="D70" s="40">
        <f>ΔΕΔΟΜΕΝΑ!E7</f>
        <v>0</v>
      </c>
      <c r="E70" s="66">
        <f>ROUND(D70/340.75,2)</f>
        <v>0</v>
      </c>
    </row>
    <row r="71" spans="1:5" ht="18.75" customHeight="1">
      <c r="A71" s="36" t="s">
        <v>134</v>
      </c>
      <c r="B71" s="37">
        <v>204</v>
      </c>
      <c r="C71" s="23" t="s">
        <v>137</v>
      </c>
      <c r="D71" s="40">
        <f>IF(ΔΕΔΟΜΕΝΑ!E8&gt;0,ΔΕΔΟΜΕΝΑ!E8,0)</f>
        <v>700000</v>
      </c>
      <c r="E71" s="66">
        <f>ROUND(D71/340.75,2)</f>
        <v>2054.29</v>
      </c>
    </row>
    <row r="72" spans="1:5" ht="18.75" customHeight="1">
      <c r="A72" s="36" t="s">
        <v>134</v>
      </c>
      <c r="B72" s="37">
        <v>205</v>
      </c>
      <c r="C72" s="23" t="s">
        <v>2</v>
      </c>
      <c r="D72" s="40">
        <f>ΔΕΔΟΜΕΝΑ!E4</f>
        <v>93799954</v>
      </c>
      <c r="E72" s="66">
        <f>ROUND(D72/340.75,2)</f>
        <v>275274.99</v>
      </c>
    </row>
    <row r="73" spans="1:5" s="23" customFormat="1" ht="18.75" customHeight="1">
      <c r="A73" s="36"/>
      <c r="B73" s="37"/>
      <c r="C73" s="1" t="s">
        <v>138</v>
      </c>
      <c r="D73" s="42">
        <f>SUM(D68:D72)</f>
        <v>1577775364</v>
      </c>
      <c r="E73" s="70">
        <f>SUM(E68:E72)</f>
        <v>4630301.87</v>
      </c>
    </row>
    <row r="74" spans="1:5" s="23" customFormat="1" ht="18.75" customHeight="1">
      <c r="A74" s="36"/>
      <c r="B74" s="37"/>
      <c r="C74" s="1" t="s">
        <v>133</v>
      </c>
      <c r="D74" s="40"/>
      <c r="E74" s="68"/>
    </row>
    <row r="75" spans="1:5" s="23" customFormat="1" ht="18.75" customHeight="1" thickBot="1">
      <c r="A75" s="43"/>
      <c r="B75" s="44"/>
      <c r="C75" s="45" t="s">
        <v>139</v>
      </c>
      <c r="D75" s="46">
        <f>+D66-D73</f>
        <v>-1554718087</v>
      </c>
      <c r="E75" s="69">
        <f>E66-E73</f>
        <v>-4562635.61</v>
      </c>
    </row>
    <row r="76" spans="1:5" s="23" customFormat="1" ht="4.5" customHeight="1" thickBot="1">
      <c r="A76" s="47"/>
      <c r="B76" s="47"/>
      <c r="C76" s="28"/>
      <c r="D76" s="42"/>
      <c r="E76" s="70"/>
    </row>
    <row r="77" spans="1:5" s="23" customFormat="1" ht="18.75" customHeight="1" thickBot="1">
      <c r="A77" s="32"/>
      <c r="B77" s="33"/>
      <c r="C77" s="34" t="s">
        <v>140</v>
      </c>
      <c r="D77" s="49"/>
      <c r="E77" s="67"/>
    </row>
    <row r="78" spans="1:5" ht="18.75" customHeight="1">
      <c r="A78" s="36" t="s">
        <v>141</v>
      </c>
      <c r="B78" s="37">
        <v>100</v>
      </c>
      <c r="C78" s="38" t="s">
        <v>107</v>
      </c>
      <c r="D78" s="40"/>
      <c r="E78" s="66"/>
    </row>
    <row r="79" spans="1:5" ht="18.75" customHeight="1">
      <c r="A79" s="36" t="s">
        <v>141</v>
      </c>
      <c r="B79" s="37">
        <v>101</v>
      </c>
      <c r="C79" s="23" t="s">
        <v>142</v>
      </c>
      <c r="D79" s="40">
        <f>IF(ΔΕΔΟΜΕΝΑ!E15&gt;0,ΔΕΔΟΜΕΝΑ!E15,0)</f>
        <v>0</v>
      </c>
      <c r="E79" s="66">
        <f>ROUND(D79/340.75,2)</f>
        <v>0</v>
      </c>
    </row>
    <row r="80" spans="1:5" ht="18.75" customHeight="1">
      <c r="A80" s="36" t="s">
        <v>141</v>
      </c>
      <c r="B80" s="37">
        <v>102</v>
      </c>
      <c r="C80" s="23" t="s">
        <v>143</v>
      </c>
      <c r="D80" s="40">
        <f>IF(ΔΕΔΟΜΕΝΑ!E17&gt;0,ΔΕΔΟΜΕΝΑ!E17,0)</f>
        <v>82770661</v>
      </c>
      <c r="E80" s="66">
        <f>ROUND(D80/340.75,2)</f>
        <v>242907.3</v>
      </c>
    </row>
    <row r="81" spans="1:5" ht="18.75" customHeight="1">
      <c r="A81" s="36" t="s">
        <v>141</v>
      </c>
      <c r="B81" s="37">
        <v>103</v>
      </c>
      <c r="C81" s="23" t="s">
        <v>144</v>
      </c>
      <c r="D81" s="40">
        <f>IF(ΔΕΔΟΜΕΝΑ!E18&gt;0,ΔΕΔΟΜΕΝΑ!E18,0)</f>
        <v>928309021</v>
      </c>
      <c r="E81" s="66">
        <f>ROUND(D81/340.75,2)</f>
        <v>2724311.14</v>
      </c>
    </row>
    <row r="82" spans="1:5" ht="18.75" customHeight="1">
      <c r="A82" s="36" t="s">
        <v>141</v>
      </c>
      <c r="B82" s="37">
        <v>104</v>
      </c>
      <c r="C82" s="23" t="s">
        <v>145</v>
      </c>
      <c r="D82" s="40">
        <f>IF(ΔΕΔΟΜΕΝΑ!E23&gt;0,ΔΕΔΟΜΕΝΑ!E23,0)</f>
        <v>64474465</v>
      </c>
      <c r="E82" s="66">
        <f>ROUND(D82/340.75,2)</f>
        <v>189213.4</v>
      </c>
    </row>
    <row r="83" spans="1:5" s="23" customFormat="1" ht="18.75" customHeight="1">
      <c r="A83" s="36"/>
      <c r="B83" s="37"/>
      <c r="C83" s="1" t="s">
        <v>146</v>
      </c>
      <c r="D83" s="42">
        <f>SUM(D79:D82)</f>
        <v>1075554147</v>
      </c>
      <c r="E83" s="70">
        <f>SUM(E79:E82)</f>
        <v>3156431.84</v>
      </c>
    </row>
    <row r="84" spans="1:5" ht="18.75" customHeight="1">
      <c r="A84" s="36" t="s">
        <v>141</v>
      </c>
      <c r="B84" s="37">
        <v>200</v>
      </c>
      <c r="C84" s="38" t="s">
        <v>112</v>
      </c>
      <c r="D84" s="40"/>
      <c r="E84" s="66"/>
    </row>
    <row r="85" spans="1:5" ht="18.75" customHeight="1">
      <c r="A85" s="36" t="s">
        <v>141</v>
      </c>
      <c r="B85" s="37">
        <v>201</v>
      </c>
      <c r="C85" s="23" t="s">
        <v>147</v>
      </c>
      <c r="D85" s="40">
        <f>IF(ΔΕΔΟΜΕΝΑ!E15&lt;0,-ΔΕΔΟΜΕΝΑ!E15,0)</f>
        <v>0</v>
      </c>
      <c r="E85" s="66">
        <f aca="true" t="shared" si="3" ref="E85:E92">ROUND(D85/340.75,2)</f>
        <v>0</v>
      </c>
    </row>
    <row r="86" spans="1:5" ht="18.75" customHeight="1">
      <c r="A86" s="36" t="s">
        <v>141</v>
      </c>
      <c r="B86" s="37">
        <v>202</v>
      </c>
      <c r="C86" s="23" t="s">
        <v>148</v>
      </c>
      <c r="D86" s="40">
        <f>IF(ΔΕΔΟΜΕΝΑ!E17&lt;0,-ΔΕΔΟΜΕΝΑ!E17,0)</f>
        <v>0</v>
      </c>
      <c r="E86" s="66">
        <f t="shared" si="3"/>
        <v>0</v>
      </c>
    </row>
    <row r="87" spans="1:5" ht="18.75" customHeight="1">
      <c r="A87" s="36" t="s">
        <v>141</v>
      </c>
      <c r="B87" s="37">
        <v>203</v>
      </c>
      <c r="C87" s="23" t="s">
        <v>149</v>
      </c>
      <c r="D87" s="40">
        <f>IF(ΔΕΔΟΜΕΝΑ!E18&lt;0,-ΔΕΔΟΜΕΝΑ!E18,0)</f>
        <v>0</v>
      </c>
      <c r="E87" s="66">
        <f t="shared" si="3"/>
        <v>0</v>
      </c>
    </row>
    <row r="88" spans="1:5" ht="18.75" customHeight="1">
      <c r="A88" s="36" t="s">
        <v>141</v>
      </c>
      <c r="B88" s="37">
        <v>204</v>
      </c>
      <c r="C88" s="23" t="s">
        <v>150</v>
      </c>
      <c r="D88" s="40">
        <f>IF(ΔΕΔΟΜΕΝΑ!E23&lt;0,-ΔΕΔΟΜΕΝΑ!E23,0)</f>
        <v>0</v>
      </c>
      <c r="E88" s="66">
        <f t="shared" si="3"/>
        <v>0</v>
      </c>
    </row>
    <row r="89" spans="1:5" ht="18.75" customHeight="1">
      <c r="A89" s="36" t="s">
        <v>141</v>
      </c>
      <c r="B89" s="37">
        <v>205</v>
      </c>
      <c r="C89" s="23" t="s">
        <v>75</v>
      </c>
      <c r="D89" s="40">
        <f>ΔΕΔΟΜΕΝΑ!E47</f>
        <v>66027028</v>
      </c>
      <c r="E89" s="66">
        <f t="shared" si="3"/>
        <v>193769.71</v>
      </c>
    </row>
    <row r="90" spans="1:5" ht="18.75" customHeight="1">
      <c r="A90" s="36" t="s">
        <v>141</v>
      </c>
      <c r="B90" s="37">
        <v>206</v>
      </c>
      <c r="C90" s="23" t="s">
        <v>101</v>
      </c>
      <c r="D90" s="40">
        <f>ΔΕΔΟΜΕΝΑ!E61</f>
        <v>44509500</v>
      </c>
      <c r="E90" s="66">
        <f t="shared" si="3"/>
        <v>130622.16</v>
      </c>
    </row>
    <row r="91" spans="1:5" ht="18.75" customHeight="1">
      <c r="A91" s="36" t="s">
        <v>141</v>
      </c>
      <c r="B91" s="37">
        <v>207</v>
      </c>
      <c r="C91" s="23" t="s">
        <v>151</v>
      </c>
      <c r="D91" s="40">
        <v>0</v>
      </c>
      <c r="E91" s="66">
        <f t="shared" si="3"/>
        <v>0</v>
      </c>
    </row>
    <row r="92" spans="1:5" ht="18.75" customHeight="1">
      <c r="A92" s="36" t="s">
        <v>141</v>
      </c>
      <c r="B92" s="37">
        <v>208</v>
      </c>
      <c r="C92" s="23" t="s">
        <v>152</v>
      </c>
      <c r="D92" s="40">
        <v>0</v>
      </c>
      <c r="E92" s="66">
        <f t="shared" si="3"/>
        <v>0</v>
      </c>
    </row>
    <row r="93" spans="1:5" s="23" customFormat="1" ht="18.75" customHeight="1">
      <c r="A93" s="36"/>
      <c r="B93" s="37"/>
      <c r="C93" s="1" t="s">
        <v>153</v>
      </c>
      <c r="D93" s="42">
        <f>SUM(D85:D92)</f>
        <v>110536528</v>
      </c>
      <c r="E93" s="70">
        <f>SUM(E85:E92)</f>
        <v>324391.87</v>
      </c>
    </row>
    <row r="94" spans="1:5" s="23" customFormat="1" ht="18.75" customHeight="1">
      <c r="A94" s="36"/>
      <c r="B94" s="37"/>
      <c r="C94" s="1" t="s">
        <v>154</v>
      </c>
      <c r="D94" s="40"/>
      <c r="E94" s="66"/>
    </row>
    <row r="95" spans="1:5" s="23" customFormat="1" ht="18.75" customHeight="1" thickBot="1">
      <c r="A95" s="43"/>
      <c r="B95" s="44"/>
      <c r="C95" s="45" t="s">
        <v>155</v>
      </c>
      <c r="D95" s="46">
        <f>+D83-D93</f>
        <v>965017619</v>
      </c>
      <c r="E95" s="81">
        <f>+E83-E93</f>
        <v>2832039.9699999997</v>
      </c>
    </row>
    <row r="96" spans="1:5" s="23" customFormat="1" ht="6" customHeight="1" thickBot="1">
      <c r="A96" s="47"/>
      <c r="B96" s="47"/>
      <c r="C96" s="28"/>
      <c r="D96" s="48"/>
      <c r="E96" s="82"/>
    </row>
    <row r="97" spans="1:5" s="23" customFormat="1" ht="18.75" customHeight="1">
      <c r="A97" s="50"/>
      <c r="B97" s="51"/>
      <c r="C97" s="52" t="s">
        <v>156</v>
      </c>
      <c r="D97" s="53">
        <f>+D51+D75+D95</f>
        <v>-44459511</v>
      </c>
      <c r="E97" s="83">
        <f>+E51+E75+E95</f>
        <v>-130475.44999999972</v>
      </c>
    </row>
    <row r="98" spans="1:5" s="23" customFormat="1" ht="18.75" customHeight="1">
      <c r="A98" s="54"/>
      <c r="B98" s="47"/>
      <c r="C98" s="1" t="s">
        <v>157</v>
      </c>
      <c r="D98" s="40">
        <f>ΔΕΔΟΜΕΝΑ!D63</f>
        <v>118427898</v>
      </c>
      <c r="E98" s="66">
        <f>ROUND(D98/340.75,2)</f>
        <v>347550.69</v>
      </c>
    </row>
    <row r="99" spans="1:5" s="23" customFormat="1" ht="18.75" customHeight="1" thickBot="1">
      <c r="A99" s="55"/>
      <c r="B99" s="56"/>
      <c r="C99" s="57" t="s">
        <v>158</v>
      </c>
      <c r="D99" s="58">
        <f>+D97+D98</f>
        <v>73968387</v>
      </c>
      <c r="E99" s="69">
        <f>+E97+E98</f>
        <v>217075.24000000028</v>
      </c>
    </row>
    <row r="100" spans="1:5" s="23" customFormat="1" ht="18.75" customHeight="1">
      <c r="A100" s="47"/>
      <c r="B100" s="47"/>
      <c r="C100" s="1"/>
      <c r="D100" s="59"/>
      <c r="E100" s="71"/>
    </row>
    <row r="101" spans="1:5" s="23" customFormat="1" ht="18.75" customHeight="1">
      <c r="A101" s="47"/>
      <c r="B101" s="47"/>
      <c r="C101" s="1"/>
      <c r="D101" s="48"/>
      <c r="E101" s="71"/>
    </row>
    <row r="102" spans="1:5" s="23" customFormat="1" ht="18.75" customHeight="1">
      <c r="A102" s="47"/>
      <c r="B102" s="47"/>
      <c r="C102" s="1"/>
      <c r="D102" s="48"/>
      <c r="E102" s="71"/>
    </row>
    <row r="103" spans="1:5" s="23" customFormat="1" ht="18.75" customHeight="1">
      <c r="A103" s="47"/>
      <c r="B103" s="47"/>
      <c r="D103" s="59"/>
      <c r="E103" s="71"/>
    </row>
    <row r="104" spans="4:5" ht="18.75" customHeight="1">
      <c r="D104" s="60"/>
      <c r="E104" s="71"/>
    </row>
    <row r="105" spans="4:5" ht="18.75" customHeight="1">
      <c r="D105" s="60"/>
      <c r="E105" s="71"/>
    </row>
    <row r="106" spans="4:5" ht="18.75" customHeight="1">
      <c r="D106" s="60"/>
      <c r="E106" s="71"/>
    </row>
    <row r="107" spans="4:5" ht="18.75" customHeight="1">
      <c r="D107" s="60"/>
      <c r="E107" s="71"/>
    </row>
    <row r="108" spans="4:5" ht="18.75" customHeight="1">
      <c r="D108" s="60"/>
      <c r="E108" s="71"/>
    </row>
    <row r="109" spans="4:5" ht="18.75" customHeight="1">
      <c r="D109" s="60"/>
      <c r="E109" s="71"/>
    </row>
    <row r="110" spans="4:5" ht="18.75" customHeight="1">
      <c r="D110" s="60"/>
      <c r="E110" s="71"/>
    </row>
    <row r="111" spans="4:5" ht="18.75" customHeight="1">
      <c r="D111" s="60"/>
      <c r="E111" s="71"/>
    </row>
    <row r="112" ht="18.75" customHeight="1">
      <c r="E112" s="71"/>
    </row>
    <row r="113" ht="18.75" customHeight="1">
      <c r="E113" s="71"/>
    </row>
    <row r="114" ht="18.75" customHeight="1">
      <c r="E114" s="71"/>
    </row>
    <row r="115" ht="18.75" customHeight="1">
      <c r="E115" s="71"/>
    </row>
    <row r="116" ht="18.75" customHeight="1">
      <c r="E116" s="71"/>
    </row>
    <row r="117" ht="18.75" customHeight="1">
      <c r="E117" s="71"/>
    </row>
    <row r="118" ht="18.75" customHeight="1">
      <c r="E118" s="71"/>
    </row>
    <row r="119" ht="18.75" customHeight="1">
      <c r="E119" s="71"/>
    </row>
    <row r="120" ht="18.75" customHeight="1">
      <c r="E120" s="71"/>
    </row>
    <row r="121" ht="18.75" customHeight="1">
      <c r="E121" s="71"/>
    </row>
    <row r="122" ht="18.75" customHeight="1">
      <c r="E122" s="71"/>
    </row>
    <row r="123" ht="18.75" customHeight="1">
      <c r="E123" s="71"/>
    </row>
    <row r="124" ht="18.75" customHeight="1">
      <c r="E124" s="71"/>
    </row>
    <row r="125" ht="18.75" customHeight="1">
      <c r="E125" s="71"/>
    </row>
    <row r="126" ht="18.75" customHeight="1">
      <c r="E126" s="71"/>
    </row>
    <row r="127" ht="18.75" customHeight="1">
      <c r="E127" s="71"/>
    </row>
    <row r="128" ht="18.75" customHeight="1">
      <c r="E128" s="71"/>
    </row>
    <row r="129" ht="18.75" customHeight="1">
      <c r="E129" s="71"/>
    </row>
    <row r="130" ht="18.75" customHeight="1">
      <c r="E130" s="71"/>
    </row>
    <row r="131" ht="18.75" customHeight="1">
      <c r="E131" s="71"/>
    </row>
    <row r="132" ht="18.75" customHeight="1">
      <c r="E132" s="71"/>
    </row>
    <row r="133" ht="18.75" customHeight="1">
      <c r="E133" s="71"/>
    </row>
    <row r="134" ht="18.75" customHeight="1">
      <c r="E134" s="71"/>
    </row>
    <row r="135" ht="18.75" customHeight="1">
      <c r="E135" s="71"/>
    </row>
    <row r="136" ht="18.75" customHeight="1">
      <c r="E136" s="71"/>
    </row>
    <row r="137" ht="18.75" customHeight="1">
      <c r="E137" s="71"/>
    </row>
    <row r="138" ht="18.75" customHeight="1">
      <c r="E138" s="71"/>
    </row>
    <row r="139" ht="18.75" customHeight="1">
      <c r="E139" s="71"/>
    </row>
    <row r="140" ht="18.75" customHeight="1">
      <c r="E140" s="71"/>
    </row>
    <row r="141" ht="18.75" customHeight="1">
      <c r="E141" s="71"/>
    </row>
    <row r="142" ht="18.75" customHeight="1">
      <c r="E142" s="71"/>
    </row>
    <row r="143" ht="18.75" customHeight="1">
      <c r="E143" s="71"/>
    </row>
    <row r="144" ht="18.75" customHeight="1">
      <c r="E144" s="71"/>
    </row>
    <row r="145" ht="18.75" customHeight="1">
      <c r="E145" s="71"/>
    </row>
    <row r="146" ht="18.75" customHeight="1">
      <c r="E146" s="84"/>
    </row>
    <row r="147" ht="18.75" customHeight="1">
      <c r="E147" s="84"/>
    </row>
    <row r="148" ht="18.75" customHeight="1">
      <c r="E148" s="84"/>
    </row>
    <row r="149" ht="18.75" customHeight="1">
      <c r="E149" s="84"/>
    </row>
    <row r="150" ht="18.75" customHeight="1">
      <c r="E150" s="84"/>
    </row>
    <row r="151" ht="18.75" customHeight="1">
      <c r="E151" s="84"/>
    </row>
    <row r="152" ht="18.75" customHeight="1">
      <c r="E152" s="84"/>
    </row>
    <row r="153" ht="18.75" customHeight="1">
      <c r="E153" s="84"/>
    </row>
    <row r="154" ht="18.75" customHeight="1">
      <c r="E154" s="84"/>
    </row>
    <row r="155" ht="18.75" customHeight="1">
      <c r="E155" s="84"/>
    </row>
    <row r="156" ht="18.75" customHeight="1">
      <c r="E156" s="84"/>
    </row>
    <row r="157" ht="18.75" customHeight="1">
      <c r="E157" s="84"/>
    </row>
    <row r="158" ht="18.75" customHeight="1">
      <c r="E158" s="84"/>
    </row>
    <row r="159" ht="18.75" customHeight="1">
      <c r="E159" s="84"/>
    </row>
    <row r="160" ht="18.75" customHeight="1">
      <c r="E160" s="84"/>
    </row>
    <row r="161" ht="18.75" customHeight="1">
      <c r="E161" s="84"/>
    </row>
    <row r="162" ht="18.75" customHeight="1">
      <c r="E162" s="84"/>
    </row>
    <row r="163" ht="18.75" customHeight="1">
      <c r="E163" s="84"/>
    </row>
    <row r="164" ht="18.75" customHeight="1">
      <c r="E164" s="84"/>
    </row>
    <row r="165" ht="18.75" customHeight="1">
      <c r="E165" s="84"/>
    </row>
    <row r="166" ht="18.75" customHeight="1">
      <c r="E166" s="84"/>
    </row>
    <row r="167" ht="18.75" customHeight="1">
      <c r="E167" s="84"/>
    </row>
    <row r="168" ht="18.75" customHeight="1">
      <c r="E168" s="84"/>
    </row>
    <row r="169" ht="18.75" customHeight="1">
      <c r="E169" s="84"/>
    </row>
    <row r="170" ht="18.75" customHeight="1">
      <c r="E170" s="84"/>
    </row>
    <row r="171" ht="18.75" customHeight="1">
      <c r="E171" s="84"/>
    </row>
    <row r="172" ht="18.75" customHeight="1">
      <c r="E172" s="84"/>
    </row>
    <row r="173" ht="18.75" customHeight="1">
      <c r="E173" s="84"/>
    </row>
    <row r="174" ht="18.75" customHeight="1">
      <c r="E174" s="84"/>
    </row>
    <row r="175" ht="18.75" customHeight="1">
      <c r="E175" s="84"/>
    </row>
    <row r="176" ht="18.75" customHeight="1">
      <c r="E176" s="84"/>
    </row>
    <row r="177" ht="18.75" customHeight="1">
      <c r="E177" s="84"/>
    </row>
    <row r="178" ht="18.75" customHeight="1">
      <c r="E178" s="84"/>
    </row>
    <row r="179" ht="18.75" customHeight="1">
      <c r="E179" s="84"/>
    </row>
    <row r="180" ht="18.75" customHeight="1">
      <c r="E180" s="84"/>
    </row>
    <row r="181" ht="18.75" customHeight="1">
      <c r="E181" s="84"/>
    </row>
    <row r="182" ht="18.75" customHeight="1">
      <c r="E182" s="84"/>
    </row>
    <row r="183" ht="18.75" customHeight="1">
      <c r="E183" s="84"/>
    </row>
    <row r="184" ht="18.75" customHeight="1">
      <c r="E184" s="84"/>
    </row>
    <row r="185" ht="18.75" customHeight="1">
      <c r="E185" s="84"/>
    </row>
    <row r="186" ht="18.75" customHeight="1">
      <c r="E186" s="84"/>
    </row>
    <row r="187" ht="18.75" customHeight="1">
      <c r="E187" s="84"/>
    </row>
    <row r="188" ht="18.75" customHeight="1">
      <c r="E188" s="84"/>
    </row>
    <row r="189" ht="18.75" customHeight="1">
      <c r="E189" s="84"/>
    </row>
    <row r="190" ht="18.75" customHeight="1">
      <c r="E190" s="84"/>
    </row>
    <row r="191" ht="18.75" customHeight="1">
      <c r="E191" s="84"/>
    </row>
    <row r="192" ht="18.75" customHeight="1">
      <c r="E192" s="84"/>
    </row>
  </sheetData>
  <mergeCells count="8">
    <mergeCell ref="A8:E8"/>
    <mergeCell ref="A7:E7"/>
    <mergeCell ref="A57:D57"/>
    <mergeCell ref="A6:D6"/>
    <mergeCell ref="A12:B13"/>
    <mergeCell ref="C12:C13"/>
    <mergeCell ref="A10:E10"/>
    <mergeCell ref="A9:E9"/>
  </mergeCells>
  <printOptions horizontalCentered="1"/>
  <pageMargins left="0.12" right="0.15748031496062992" top="0.12" bottom="0" header="0.12" footer="0.5118110236220472"/>
  <pageSetup horizontalDpi="600" verticalDpi="600" orientation="portrait" paperSize="9" scale="75" r:id="rId4"/>
  <drawing r:id="rId3"/>
  <legacyDrawing r:id="rId2"/>
  <oleObjects>
    <oleObject progId="Word.Document.8" shapeId="5271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9"/>
  <sheetViews>
    <sheetView showGridLines="0" tabSelected="1" workbookViewId="0" topLeftCell="A79">
      <selection activeCell="C60" sqref="C59:C60"/>
    </sheetView>
  </sheetViews>
  <sheetFormatPr defaultColWidth="9.140625" defaultRowHeight="18.75" customHeight="1"/>
  <cols>
    <col min="1" max="1" width="2.8515625" style="24" bestFit="1" customWidth="1"/>
    <col min="2" max="2" width="4.7109375" style="24" bestFit="1" customWidth="1"/>
    <col min="3" max="3" width="64.421875" style="27" customWidth="1"/>
    <col min="4" max="4" width="19.57421875" style="26" customWidth="1"/>
    <col min="5" max="5" width="19.28125" style="61" customWidth="1"/>
    <col min="6" max="16384" width="9.140625" style="27" customWidth="1"/>
  </cols>
  <sheetData>
    <row r="1" spans="1:5" ht="18.75" customHeight="1">
      <c r="A1" s="101"/>
      <c r="B1" s="101"/>
      <c r="C1" s="101"/>
      <c r="D1" s="101"/>
      <c r="E1" s="101"/>
    </row>
    <row r="6" spans="1:5" ht="18.75" customHeight="1">
      <c r="A6" s="102" t="s">
        <v>171</v>
      </c>
      <c r="B6" s="102"/>
      <c r="C6" s="102"/>
      <c r="D6" s="102"/>
      <c r="E6" s="102"/>
    </row>
    <row r="7" spans="1:5" s="23" customFormat="1" ht="18.75" customHeight="1">
      <c r="A7" s="103" t="s">
        <v>162</v>
      </c>
      <c r="B7" s="103"/>
      <c r="C7" s="103"/>
      <c r="D7" s="103"/>
      <c r="E7" s="103"/>
    </row>
    <row r="8" spans="1:5" s="23" customFormat="1" ht="18.75" customHeight="1">
      <c r="A8" s="103" t="s">
        <v>174</v>
      </c>
      <c r="B8" s="103"/>
      <c r="C8" s="103"/>
      <c r="D8" s="103"/>
      <c r="E8" s="103"/>
    </row>
    <row r="9" spans="1:5" s="23" customFormat="1" ht="18.75" customHeight="1">
      <c r="A9" s="104" t="s">
        <v>172</v>
      </c>
      <c r="B9" s="104"/>
      <c r="C9" s="104"/>
      <c r="D9" s="104"/>
      <c r="E9" s="104"/>
    </row>
    <row r="10" spans="1:5" s="23" customFormat="1" ht="18.75" customHeight="1">
      <c r="A10" s="102" t="s">
        <v>173</v>
      </c>
      <c r="B10" s="102"/>
      <c r="C10" s="102"/>
      <c r="D10" s="102"/>
      <c r="E10" s="102"/>
    </row>
    <row r="11" spans="1:5" s="23" customFormat="1" ht="15.75" customHeight="1" thickBot="1">
      <c r="A11" s="29"/>
      <c r="B11" s="29"/>
      <c r="C11" s="29"/>
      <c r="D11" s="29"/>
      <c r="E11" s="61"/>
    </row>
    <row r="12" spans="1:5" s="23" customFormat="1" ht="15.75" thickBot="1">
      <c r="A12" s="97" t="s">
        <v>103</v>
      </c>
      <c r="B12" s="98"/>
      <c r="C12" s="95" t="s">
        <v>104</v>
      </c>
      <c r="D12" s="30" t="s">
        <v>165</v>
      </c>
      <c r="E12" s="62" t="s">
        <v>166</v>
      </c>
    </row>
    <row r="13" spans="1:5" s="87" customFormat="1" ht="41.25" customHeight="1" thickBot="1">
      <c r="A13" s="99"/>
      <c r="B13" s="100"/>
      <c r="C13" s="96"/>
      <c r="D13" s="85" t="s">
        <v>169</v>
      </c>
      <c r="E13" s="86" t="s">
        <v>170</v>
      </c>
    </row>
    <row r="14" spans="1:5" s="23" customFormat="1" ht="18.75" customHeight="1" thickBot="1">
      <c r="A14" s="32"/>
      <c r="B14" s="33"/>
      <c r="C14" s="34" t="s">
        <v>105</v>
      </c>
      <c r="D14" s="35"/>
      <c r="E14" s="64"/>
    </row>
    <row r="15" spans="1:5" ht="18.75" customHeight="1">
      <c r="A15" s="36" t="s">
        <v>106</v>
      </c>
      <c r="B15" s="37">
        <v>100</v>
      </c>
      <c r="C15" s="38" t="s">
        <v>107</v>
      </c>
      <c r="D15" s="39"/>
      <c r="E15" s="65"/>
    </row>
    <row r="16" spans="1:5" ht="18.75" customHeight="1">
      <c r="A16" s="36" t="s">
        <v>106</v>
      </c>
      <c r="B16" s="37">
        <v>101</v>
      </c>
      <c r="C16" s="23" t="s">
        <v>50</v>
      </c>
      <c r="D16" s="40">
        <f>ΔΕΔΟΜΕΝΑ!E25</f>
        <v>1652117235</v>
      </c>
      <c r="E16" s="66">
        <f aca="true" t="shared" si="0" ref="E16:E25">ROUND(D16/340.75,2)</f>
        <v>4848473.18</v>
      </c>
    </row>
    <row r="17" spans="1:5" ht="18.75" customHeight="1">
      <c r="A17" s="36" t="s">
        <v>106</v>
      </c>
      <c r="B17" s="37">
        <v>102</v>
      </c>
      <c r="C17" s="41" t="s">
        <v>56</v>
      </c>
      <c r="D17" s="40">
        <f>ΔΕΔΟΜΕΝΑ!E30</f>
        <v>28187536</v>
      </c>
      <c r="E17" s="66">
        <f t="shared" si="0"/>
        <v>82722.04</v>
      </c>
    </row>
    <row r="18" spans="1:5" ht="18.75" customHeight="1">
      <c r="A18" s="36" t="s">
        <v>106</v>
      </c>
      <c r="B18" s="37">
        <v>103</v>
      </c>
      <c r="C18" s="23" t="s">
        <v>77</v>
      </c>
      <c r="D18" s="40">
        <f>ΔΕΔΟΜΕΝΑ!E48</f>
        <v>10651831</v>
      </c>
      <c r="E18" s="66">
        <f t="shared" si="0"/>
        <v>31259.96</v>
      </c>
    </row>
    <row r="19" spans="1:5" ht="18.75" customHeight="1">
      <c r="A19" s="36" t="s">
        <v>106</v>
      </c>
      <c r="B19" s="37">
        <v>104</v>
      </c>
      <c r="C19" s="23" t="s">
        <v>79</v>
      </c>
      <c r="D19" s="40">
        <f>ΔΕΔΟΜΕΝΑ!E49</f>
        <v>0</v>
      </c>
      <c r="E19" s="66">
        <f t="shared" si="0"/>
        <v>0</v>
      </c>
    </row>
    <row r="20" spans="1:5" ht="18.75" customHeight="1">
      <c r="A20" s="36" t="s">
        <v>106</v>
      </c>
      <c r="B20" s="37">
        <v>105</v>
      </c>
      <c r="C20" s="23" t="s">
        <v>71</v>
      </c>
      <c r="D20" s="40">
        <f>ΔΕΔΟΜΕΝΑ!E45</f>
        <v>1444582</v>
      </c>
      <c r="E20" s="66">
        <f t="shared" si="0"/>
        <v>4239.42</v>
      </c>
    </row>
    <row r="21" spans="1:5" ht="18.75" customHeight="1">
      <c r="A21" s="36" t="s">
        <v>106</v>
      </c>
      <c r="B21" s="37">
        <v>106</v>
      </c>
      <c r="C21" s="23" t="s">
        <v>69</v>
      </c>
      <c r="D21" s="40">
        <f>ΔΕΔΟΜΕΝΑ!E44</f>
        <v>2215870</v>
      </c>
      <c r="E21" s="66">
        <f t="shared" si="0"/>
        <v>6502.92</v>
      </c>
    </row>
    <row r="22" spans="1:5" ht="18.75" customHeight="1">
      <c r="A22" s="36" t="s">
        <v>106</v>
      </c>
      <c r="B22" s="37">
        <v>107</v>
      </c>
      <c r="C22" s="23" t="s">
        <v>99</v>
      </c>
      <c r="D22" s="40">
        <f>ΔΕΔΟΜΕΝΑ!E60</f>
        <v>2133513353</v>
      </c>
      <c r="E22" s="66">
        <f t="shared" si="0"/>
        <v>6261227.74</v>
      </c>
    </row>
    <row r="23" spans="1:5" ht="18.75" customHeight="1">
      <c r="A23" s="36" t="s">
        <v>106</v>
      </c>
      <c r="B23" s="37">
        <v>108</v>
      </c>
      <c r="C23" s="23" t="s">
        <v>108</v>
      </c>
      <c r="D23" s="40">
        <f>IF(ΔΕΔΟΜΕΝΑ!E12&lt;0,-ΔΕΔΟΜΕΝΑ!E12,0)</f>
        <v>0</v>
      </c>
      <c r="E23" s="66">
        <f t="shared" si="0"/>
        <v>0</v>
      </c>
    </row>
    <row r="24" spans="1:5" ht="18.75" customHeight="1">
      <c r="A24" s="36" t="s">
        <v>106</v>
      </c>
      <c r="B24" s="37">
        <v>109</v>
      </c>
      <c r="C24" s="23" t="s">
        <v>109</v>
      </c>
      <c r="D24" s="40">
        <f>-ΔΕΔΟΜΕΝΑ!E59</f>
        <v>-2053513353</v>
      </c>
      <c r="E24" s="66">
        <f t="shared" si="0"/>
        <v>-6026451.51</v>
      </c>
    </row>
    <row r="25" spans="1:5" ht="18.75" customHeight="1">
      <c r="A25" s="36" t="s">
        <v>106</v>
      </c>
      <c r="B25" s="37">
        <v>110</v>
      </c>
      <c r="C25" s="23" t="s">
        <v>110</v>
      </c>
      <c r="D25" s="40">
        <f>IF(ΔΕΔΟΜΕΝΑ!E12&gt;0,-ΔΕΔΟΜΕΝΑ!E12,0)</f>
        <v>-158108301</v>
      </c>
      <c r="E25" s="66">
        <f t="shared" si="0"/>
        <v>-464000.88</v>
      </c>
    </row>
    <row r="26" spans="1:5" s="23" customFormat="1" ht="18.75" customHeight="1">
      <c r="A26" s="36"/>
      <c r="B26" s="37"/>
      <c r="C26" s="1" t="s">
        <v>111</v>
      </c>
      <c r="D26" s="42">
        <f>SUM(D16:D25)</f>
        <v>1616508753</v>
      </c>
      <c r="E26" s="70">
        <f>SUM(E16:E25)</f>
        <v>4743972.87</v>
      </c>
    </row>
    <row r="27" spans="1:5" ht="18.75" customHeight="1">
      <c r="A27" s="36" t="s">
        <v>106</v>
      </c>
      <c r="B27" s="37">
        <v>200</v>
      </c>
      <c r="C27" s="38" t="s">
        <v>112</v>
      </c>
      <c r="D27" s="40"/>
      <c r="E27" s="66"/>
    </row>
    <row r="28" spans="1:5" ht="18.75" customHeight="1">
      <c r="A28" s="36" t="s">
        <v>106</v>
      </c>
      <c r="B28" s="37">
        <v>201</v>
      </c>
      <c r="C28" s="23" t="s">
        <v>113</v>
      </c>
      <c r="D28" s="40">
        <f>ΔΕΔΟΜΕΝΑ!E28</f>
        <v>570289262</v>
      </c>
      <c r="E28" s="66">
        <f aca="true" t="shared" si="1" ref="E28:E41">ROUND(D28/340.75,2)</f>
        <v>1673629.53</v>
      </c>
    </row>
    <row r="29" spans="1:5" ht="18.75" customHeight="1">
      <c r="A29" s="36" t="s">
        <v>106</v>
      </c>
      <c r="B29" s="37">
        <v>202</v>
      </c>
      <c r="C29" s="23" t="s">
        <v>59</v>
      </c>
      <c r="D29" s="40">
        <f>ΔΕΔΟΜΕΝΑ!E33</f>
        <v>87891854</v>
      </c>
      <c r="E29" s="66">
        <f t="shared" si="1"/>
        <v>257936.48</v>
      </c>
    </row>
    <row r="30" spans="1:5" ht="18.75" customHeight="1">
      <c r="A30" s="36" t="s">
        <v>106</v>
      </c>
      <c r="B30" s="37">
        <v>203</v>
      </c>
      <c r="C30" s="23" t="s">
        <v>61</v>
      </c>
      <c r="D30" s="40">
        <f>ΔΕΔΟΜΕΝΑ!E36</f>
        <v>0</v>
      </c>
      <c r="E30" s="66">
        <f t="shared" si="1"/>
        <v>0</v>
      </c>
    </row>
    <row r="31" spans="1:5" ht="18.75" customHeight="1">
      <c r="A31" s="36" t="s">
        <v>106</v>
      </c>
      <c r="B31" s="37">
        <v>204</v>
      </c>
      <c r="C31" s="23" t="s">
        <v>63</v>
      </c>
      <c r="D31" s="40">
        <f>ΔΕΔΟΜΕΝΑ!E39</f>
        <v>184557791</v>
      </c>
      <c r="E31" s="66">
        <f t="shared" si="1"/>
        <v>541622.28</v>
      </c>
    </row>
    <row r="32" spans="1:5" ht="18.75" customHeight="1">
      <c r="A32" s="36" t="s">
        <v>106</v>
      </c>
      <c r="B32" s="37">
        <v>205</v>
      </c>
      <c r="C32" s="23" t="s">
        <v>65</v>
      </c>
      <c r="D32" s="40">
        <f>ΔΕΔΟΜΕΝΑ!E42</f>
        <v>0</v>
      </c>
      <c r="E32" s="66">
        <f t="shared" si="1"/>
        <v>0</v>
      </c>
    </row>
    <row r="33" spans="1:5" ht="18.75" customHeight="1">
      <c r="A33" s="36" t="s">
        <v>106</v>
      </c>
      <c r="B33" s="37">
        <v>206</v>
      </c>
      <c r="C33" s="23" t="s">
        <v>114</v>
      </c>
      <c r="D33" s="40">
        <f>ΔΕΔΟΜΕΝΑ!E50</f>
        <v>6284679</v>
      </c>
      <c r="E33" s="66">
        <f t="shared" si="1"/>
        <v>18443.67</v>
      </c>
    </row>
    <row r="34" spans="1:5" ht="18.75" customHeight="1">
      <c r="A34" s="36" t="s">
        <v>106</v>
      </c>
      <c r="B34" s="37">
        <v>207</v>
      </c>
      <c r="C34" s="23" t="s">
        <v>115</v>
      </c>
      <c r="D34" s="40">
        <f>IF(ΔΕΔΟΜΕΝΑ!E9&gt;0,ΔΕΔΟΜΕΝΑ!E9,0)</f>
        <v>322723175</v>
      </c>
      <c r="E34" s="66">
        <f t="shared" si="1"/>
        <v>947096.63</v>
      </c>
    </row>
    <row r="35" spans="1:5" ht="18.75" customHeight="1">
      <c r="A35" s="36" t="s">
        <v>106</v>
      </c>
      <c r="B35" s="37">
        <v>208</v>
      </c>
      <c r="C35" s="23" t="s">
        <v>116</v>
      </c>
      <c r="D35" s="40">
        <f>IF(ΔΕΔΟΜΕΝΑ!E13&gt;0,ΔΕΔΟΜΕΝΑ!E13,0)</f>
        <v>62428978</v>
      </c>
      <c r="E35" s="66">
        <f t="shared" si="1"/>
        <v>183210.5</v>
      </c>
    </row>
    <row r="36" spans="1:5" ht="18.75" customHeight="1">
      <c r="A36" s="36" t="s">
        <v>106</v>
      </c>
      <c r="B36" s="37">
        <v>209</v>
      </c>
      <c r="C36" s="23" t="s">
        <v>117</v>
      </c>
      <c r="D36" s="40">
        <f>IF(ΔΕΔΟΜΕΝΑ!E14&lt;0,-ΔΕΔΟΜΕΝΑ!E14,0)</f>
        <v>0</v>
      </c>
      <c r="E36" s="66">
        <f t="shared" si="1"/>
        <v>0</v>
      </c>
    </row>
    <row r="37" spans="1:5" ht="18.75" customHeight="1">
      <c r="A37" s="36" t="s">
        <v>106</v>
      </c>
      <c r="B37" s="37">
        <v>210</v>
      </c>
      <c r="C37" s="23" t="s">
        <v>118</v>
      </c>
      <c r="D37" s="40">
        <f>IF(ΔΕΔΟΜΕΝΑ!E22&lt;0,-ΔΕΔΟΜΕΝΑ!E22,0)</f>
        <v>0</v>
      </c>
      <c r="E37" s="66">
        <f t="shared" si="1"/>
        <v>0</v>
      </c>
    </row>
    <row r="38" spans="1:5" ht="18.75" customHeight="1">
      <c r="A38" s="36" t="s">
        <v>106</v>
      </c>
      <c r="B38" s="37">
        <v>211</v>
      </c>
      <c r="C38" s="23" t="s">
        <v>119</v>
      </c>
      <c r="D38" s="40">
        <f>IF(ΔΕΔΟΜΕΝΑ!E9&lt;0,ΔΕΔΟΜΕΝΑ!E9,0)</f>
        <v>0</v>
      </c>
      <c r="E38" s="66">
        <f t="shared" si="1"/>
        <v>0</v>
      </c>
    </row>
    <row r="39" spans="1:5" ht="18.75" customHeight="1">
      <c r="A39" s="36" t="s">
        <v>106</v>
      </c>
      <c r="B39" s="37">
        <v>212</v>
      </c>
      <c r="C39" s="23" t="s">
        <v>120</v>
      </c>
      <c r="D39" s="40">
        <f>IF(ΔΕΔΟΜΕΝΑ!E13&lt;0,ΔΕΔΟΜΕΝΑ!E13,0)</f>
        <v>0</v>
      </c>
      <c r="E39" s="66">
        <f t="shared" si="1"/>
        <v>0</v>
      </c>
    </row>
    <row r="40" spans="1:5" ht="18.75" customHeight="1">
      <c r="A40" s="36" t="s">
        <v>106</v>
      </c>
      <c r="B40" s="37">
        <v>213</v>
      </c>
      <c r="C40" s="23" t="s">
        <v>121</v>
      </c>
      <c r="D40" s="40">
        <f>IF(ΔΕΔΟΜΕΝΑ!E14&gt;0,-ΔΕΔΟΜΕΝΑ!E14,0)</f>
        <v>-3741177</v>
      </c>
      <c r="E40" s="66">
        <f t="shared" si="1"/>
        <v>-10979.24</v>
      </c>
    </row>
    <row r="41" spans="1:5" ht="18.75" customHeight="1">
      <c r="A41" s="36" t="s">
        <v>106</v>
      </c>
      <c r="B41" s="37">
        <v>214</v>
      </c>
      <c r="C41" s="23" t="s">
        <v>122</v>
      </c>
      <c r="D41" s="40">
        <f>IF(ΔΕΔΟΜΕΝΑ!E22&gt;0,-ΔΕΔΟΜΕΝΑ!E22,0)</f>
        <v>-314990672</v>
      </c>
      <c r="E41" s="66">
        <f t="shared" si="1"/>
        <v>-924404.03</v>
      </c>
    </row>
    <row r="42" spans="1:5" s="23" customFormat="1" ht="18.75" customHeight="1">
      <c r="A42" s="36"/>
      <c r="B42" s="37"/>
      <c r="C42" s="1" t="s">
        <v>123</v>
      </c>
      <c r="D42" s="42">
        <f>SUM(D28:D41)</f>
        <v>915443890</v>
      </c>
      <c r="E42" s="70">
        <f>SUM(E28:E41)</f>
        <v>2686555.8199999994</v>
      </c>
    </row>
    <row r="43" spans="1:5" ht="18.75" customHeight="1">
      <c r="A43" s="36" t="s">
        <v>106</v>
      </c>
      <c r="B43" s="37">
        <v>300</v>
      </c>
      <c r="C43" s="38" t="s">
        <v>124</v>
      </c>
      <c r="D43" s="40"/>
      <c r="E43" s="66"/>
    </row>
    <row r="44" spans="1:5" ht="18.75" customHeight="1">
      <c r="A44" s="36" t="s">
        <v>106</v>
      </c>
      <c r="B44" s="37">
        <v>301</v>
      </c>
      <c r="C44" s="23" t="s">
        <v>125</v>
      </c>
      <c r="D44" s="40">
        <f>ΔΕΔΟΜΕΝΑ!E51</f>
        <v>71446240</v>
      </c>
      <c r="E44" s="66">
        <f>ROUND(D44/340.75,2)</f>
        <v>209673.48</v>
      </c>
    </row>
    <row r="45" spans="1:5" ht="18.75" customHeight="1">
      <c r="A45" s="36" t="s">
        <v>106</v>
      </c>
      <c r="B45" s="37">
        <v>302</v>
      </c>
      <c r="C45" s="23" t="s">
        <v>126</v>
      </c>
      <c r="D45" s="40">
        <f>ΔΕΔΟΜΕΝΑ!E52</f>
        <v>3374878</v>
      </c>
      <c r="E45" s="66">
        <f>ROUND(D45/340.75,2)</f>
        <v>9904.26</v>
      </c>
    </row>
    <row r="46" spans="1:5" ht="18.75" customHeight="1">
      <c r="A46" s="36" t="s">
        <v>106</v>
      </c>
      <c r="B46" s="37">
        <v>303</v>
      </c>
      <c r="C46" s="23" t="s">
        <v>127</v>
      </c>
      <c r="D46" s="40">
        <f>ΔΕΔΟΜΕΝΑ!E55</f>
        <v>25322017</v>
      </c>
      <c r="E46" s="66">
        <f>ROUND(D46/340.75,2)</f>
        <v>74312.6</v>
      </c>
    </row>
    <row r="47" spans="1:5" ht="18.75" customHeight="1">
      <c r="A47" s="36" t="s">
        <v>106</v>
      </c>
      <c r="B47" s="37">
        <v>304</v>
      </c>
      <c r="C47" s="23" t="s">
        <v>128</v>
      </c>
      <c r="D47" s="40">
        <f>IF(ΔΕΔΟΜΕΝΑ!E24&lt;0,-ΔΕΔΟΜΕΝΑ!E24,0)</f>
        <v>55680771</v>
      </c>
      <c r="E47" s="66">
        <f>ROUND(D47/340.75,2)</f>
        <v>163406.52</v>
      </c>
    </row>
    <row r="48" spans="1:5" ht="18.75" customHeight="1">
      <c r="A48" s="36" t="s">
        <v>106</v>
      </c>
      <c r="B48" s="37">
        <v>305</v>
      </c>
      <c r="C48" s="23" t="s">
        <v>129</v>
      </c>
      <c r="D48" s="40">
        <f>IF(ΔΕΔΟΜΕΝΑ!E24&gt;0,-ΔΕΔΟΜΕΝΑ!E24,0)</f>
        <v>0</v>
      </c>
      <c r="E48" s="66">
        <f>ROUND(D48/340.75,2)</f>
        <v>0</v>
      </c>
    </row>
    <row r="49" spans="1:5" s="23" customFormat="1" ht="18.75" customHeight="1">
      <c r="A49" s="36"/>
      <c r="B49" s="37"/>
      <c r="C49" s="1" t="s">
        <v>130</v>
      </c>
      <c r="D49" s="42">
        <f>SUM(D44:D48)</f>
        <v>155823906</v>
      </c>
      <c r="E49" s="70">
        <f>SUM(E44:E48)</f>
        <v>457296.86</v>
      </c>
    </row>
    <row r="50" spans="1:5" s="23" customFormat="1" ht="18.75" customHeight="1">
      <c r="A50" s="75"/>
      <c r="B50" s="76"/>
      <c r="C50" s="77" t="s">
        <v>131</v>
      </c>
      <c r="D50" s="78"/>
      <c r="E50" s="68"/>
    </row>
    <row r="51" spans="1:5" s="23" customFormat="1" ht="18.75" customHeight="1" thickBot="1">
      <c r="A51" s="72"/>
      <c r="B51" s="73"/>
      <c r="C51" s="74" t="s">
        <v>132</v>
      </c>
      <c r="D51" s="58">
        <f>+D26-D42-D49</f>
        <v>545240957</v>
      </c>
      <c r="E51" s="69">
        <f>+E26-E42-E49</f>
        <v>1600120.1900000009</v>
      </c>
    </row>
    <row r="52" spans="1:5" s="23" customFormat="1" ht="18.75" customHeight="1">
      <c r="A52" s="47"/>
      <c r="B52" s="47"/>
      <c r="C52" s="28"/>
      <c r="D52" s="48"/>
      <c r="E52" s="71"/>
    </row>
    <row r="53" spans="1:5" s="23" customFormat="1" ht="18.75" customHeight="1">
      <c r="A53" s="47"/>
      <c r="B53" s="47"/>
      <c r="C53" s="28"/>
      <c r="D53" s="48"/>
      <c r="E53" s="71"/>
    </row>
    <row r="54" spans="1:5" s="23" customFormat="1" ht="6" customHeight="1" thickBot="1">
      <c r="A54" s="89"/>
      <c r="B54" s="89"/>
      <c r="C54" s="89"/>
      <c r="D54" s="89"/>
      <c r="E54" s="71"/>
    </row>
    <row r="55" spans="1:5" s="23" customFormat="1" ht="32.25" customHeight="1" thickBot="1">
      <c r="A55" s="32"/>
      <c r="B55" s="33"/>
      <c r="C55" s="34" t="s">
        <v>133</v>
      </c>
      <c r="D55" s="79" t="s">
        <v>167</v>
      </c>
      <c r="E55" s="80" t="s">
        <v>168</v>
      </c>
    </row>
    <row r="56" spans="1:5" ht="18.75" customHeight="1">
      <c r="A56" s="36" t="s">
        <v>134</v>
      </c>
      <c r="B56" s="37">
        <v>100</v>
      </c>
      <c r="C56" s="38" t="s">
        <v>107</v>
      </c>
      <c r="D56" s="40"/>
      <c r="E56" s="66"/>
    </row>
    <row r="57" spans="1:5" ht="18.75" customHeight="1">
      <c r="A57" s="36" t="s">
        <v>134</v>
      </c>
      <c r="B57" s="37">
        <v>101</v>
      </c>
      <c r="C57" s="23" t="s">
        <v>91</v>
      </c>
      <c r="D57" s="40">
        <f>ΔΕΔΟΜΕΝΑ!E56</f>
        <v>0</v>
      </c>
      <c r="E57" s="66">
        <f aca="true" t="shared" si="2" ref="E57:E62">ROUND(D57/340.75,2)</f>
        <v>0</v>
      </c>
    </row>
    <row r="58" spans="1:5" ht="18.75" customHeight="1">
      <c r="A58" s="36" t="s">
        <v>134</v>
      </c>
      <c r="B58" s="37">
        <v>102</v>
      </c>
      <c r="C58" s="23" t="s">
        <v>93</v>
      </c>
      <c r="D58" s="40">
        <f>ΔΕΔΟΜΕΝΑ!E57</f>
        <v>23057277</v>
      </c>
      <c r="E58" s="66">
        <f t="shared" si="2"/>
        <v>67666.26</v>
      </c>
    </row>
    <row r="59" spans="1:5" ht="18.75" customHeight="1">
      <c r="A59" s="36" t="s">
        <v>134</v>
      </c>
      <c r="B59" s="37">
        <v>103</v>
      </c>
      <c r="C59" s="23" t="s">
        <v>95</v>
      </c>
      <c r="D59" s="40">
        <f>ΔΕΔΟΜΕΝΑ!E58</f>
        <v>0</v>
      </c>
      <c r="E59" s="66">
        <f t="shared" si="2"/>
        <v>0</v>
      </c>
    </row>
    <row r="60" spans="1:5" ht="18.75" customHeight="1">
      <c r="A60" s="36" t="s">
        <v>134</v>
      </c>
      <c r="B60" s="37">
        <v>104</v>
      </c>
      <c r="C60" s="23" t="s">
        <v>135</v>
      </c>
      <c r="D60" s="40">
        <f>IF(ΔΕΔΟΜΕΝΑ!E8&lt;0,-ΔΕΔΟΜΕΝΑ!E8,0)</f>
        <v>0</v>
      </c>
      <c r="E60" s="66">
        <f t="shared" si="2"/>
        <v>0</v>
      </c>
    </row>
    <row r="61" spans="1:5" ht="18.75" customHeight="1">
      <c r="A61" s="36" t="s">
        <v>134</v>
      </c>
      <c r="B61" s="37">
        <v>105</v>
      </c>
      <c r="C61" s="23" t="s">
        <v>67</v>
      </c>
      <c r="D61" s="40">
        <f>ΔΕΔΟΜΕΝΑ!E43</f>
        <v>0</v>
      </c>
      <c r="E61" s="66">
        <f t="shared" si="2"/>
        <v>0</v>
      </c>
    </row>
    <row r="62" spans="1:5" ht="18.75" customHeight="1">
      <c r="A62" s="36" t="s">
        <v>134</v>
      </c>
      <c r="B62" s="37">
        <v>106</v>
      </c>
      <c r="C62" s="23" t="s">
        <v>73</v>
      </c>
      <c r="D62" s="40">
        <f>ΔΕΔΟΜΕΝΑ!E46</f>
        <v>0</v>
      </c>
      <c r="E62" s="66">
        <f t="shared" si="2"/>
        <v>0</v>
      </c>
    </row>
    <row r="63" spans="1:5" s="23" customFormat="1" ht="18.75" customHeight="1">
      <c r="A63" s="36"/>
      <c r="B63" s="37"/>
      <c r="C63" s="1" t="s">
        <v>136</v>
      </c>
      <c r="D63" s="42">
        <f>SUM(D57:D62)</f>
        <v>23057277</v>
      </c>
      <c r="E63" s="70">
        <f>SUM(E57:E62)</f>
        <v>67666.26</v>
      </c>
    </row>
    <row r="64" spans="1:5" ht="18.75" customHeight="1">
      <c r="A64" s="36" t="s">
        <v>134</v>
      </c>
      <c r="B64" s="37">
        <v>200</v>
      </c>
      <c r="C64" s="38" t="s">
        <v>112</v>
      </c>
      <c r="D64" s="40"/>
      <c r="E64" s="66"/>
    </row>
    <row r="65" spans="1:5" ht="18.75" customHeight="1">
      <c r="A65" s="36" t="s">
        <v>134</v>
      </c>
      <c r="B65" s="37">
        <v>201</v>
      </c>
      <c r="C65" s="23" t="s">
        <v>5</v>
      </c>
      <c r="D65" s="40">
        <f>ΔΕΔΟΜΕΝΑ!E5</f>
        <v>5279596</v>
      </c>
      <c r="E65" s="66">
        <f>ROUND(D65/340.75,2)</f>
        <v>15494.05</v>
      </c>
    </row>
    <row r="66" spans="1:5" ht="18.75" customHeight="1">
      <c r="A66" s="36" t="s">
        <v>134</v>
      </c>
      <c r="B66" s="37">
        <v>202</v>
      </c>
      <c r="C66" s="23" t="s">
        <v>7</v>
      </c>
      <c r="D66" s="40">
        <f>ΔΕΔΟΜΕΝΑ!D6</f>
        <v>1477995814</v>
      </c>
      <c r="E66" s="66">
        <f>ROUND(D66/340.75,2)</f>
        <v>4337478.54</v>
      </c>
    </row>
    <row r="67" spans="1:5" ht="18.75" customHeight="1">
      <c r="A67" s="36" t="s">
        <v>134</v>
      </c>
      <c r="B67" s="37">
        <v>203</v>
      </c>
      <c r="C67" s="23" t="s">
        <v>9</v>
      </c>
      <c r="D67" s="40">
        <f>ΔΕΔΟΜΕΝΑ!E7</f>
        <v>0</v>
      </c>
      <c r="E67" s="66">
        <f>ROUND(D67/340.75,2)</f>
        <v>0</v>
      </c>
    </row>
    <row r="68" spans="1:5" ht="18.75" customHeight="1">
      <c r="A68" s="36" t="s">
        <v>134</v>
      </c>
      <c r="B68" s="37">
        <v>204</v>
      </c>
      <c r="C68" s="23" t="s">
        <v>137</v>
      </c>
      <c r="D68" s="40">
        <f>IF(ΔΕΔΟΜΕΝΑ!E8&gt;0,ΔΕΔΟΜΕΝΑ!E8,0)</f>
        <v>700000</v>
      </c>
      <c r="E68" s="66">
        <f>ROUND(D68/340.75,2)</f>
        <v>2054.29</v>
      </c>
    </row>
    <row r="69" spans="1:5" ht="18.75" customHeight="1">
      <c r="A69" s="36" t="s">
        <v>134</v>
      </c>
      <c r="B69" s="37">
        <v>205</v>
      </c>
      <c r="C69" s="23" t="s">
        <v>2</v>
      </c>
      <c r="D69" s="40">
        <f>ΔΕΔΟΜΕΝΑ!E4</f>
        <v>93799954</v>
      </c>
      <c r="E69" s="66">
        <f>ROUND(D69/340.75,2)</f>
        <v>275274.99</v>
      </c>
    </row>
    <row r="70" spans="1:5" s="23" customFormat="1" ht="18.75" customHeight="1">
      <c r="A70" s="36"/>
      <c r="B70" s="37"/>
      <c r="C70" s="1" t="s">
        <v>138</v>
      </c>
      <c r="D70" s="42">
        <f>SUM(D65:D69)</f>
        <v>1577775364</v>
      </c>
      <c r="E70" s="70">
        <f>SUM(E65:E69)</f>
        <v>4630301.87</v>
      </c>
    </row>
    <row r="71" spans="1:5" s="23" customFormat="1" ht="18.75" customHeight="1">
      <c r="A71" s="36"/>
      <c r="B71" s="37"/>
      <c r="C71" s="1" t="s">
        <v>133</v>
      </c>
      <c r="D71" s="40"/>
      <c r="E71" s="68"/>
    </row>
    <row r="72" spans="1:5" s="23" customFormat="1" ht="18.75" customHeight="1" thickBot="1">
      <c r="A72" s="43"/>
      <c r="B72" s="44"/>
      <c r="C72" s="45" t="s">
        <v>139</v>
      </c>
      <c r="D72" s="46">
        <f>+D63-D70</f>
        <v>-1554718087</v>
      </c>
      <c r="E72" s="69">
        <f>E63-E70</f>
        <v>-4562635.61</v>
      </c>
    </row>
    <row r="73" spans="1:5" s="23" customFormat="1" ht="4.5" customHeight="1" thickBot="1">
      <c r="A73" s="47"/>
      <c r="B73" s="47"/>
      <c r="C73" s="28"/>
      <c r="D73" s="42"/>
      <c r="E73" s="70"/>
    </row>
    <row r="74" spans="1:5" s="23" customFormat="1" ht="18.75" customHeight="1" thickBot="1">
      <c r="A74" s="32"/>
      <c r="B74" s="33"/>
      <c r="C74" s="34" t="s">
        <v>140</v>
      </c>
      <c r="D74" s="49"/>
      <c r="E74" s="67"/>
    </row>
    <row r="75" spans="1:5" ht="18.75" customHeight="1">
      <c r="A75" s="36" t="s">
        <v>141</v>
      </c>
      <c r="B75" s="37">
        <v>100</v>
      </c>
      <c r="C75" s="38" t="s">
        <v>107</v>
      </c>
      <c r="D75" s="40"/>
      <c r="E75" s="66"/>
    </row>
    <row r="76" spans="1:5" ht="18.75" customHeight="1">
      <c r="A76" s="36" t="s">
        <v>141</v>
      </c>
      <c r="B76" s="37">
        <v>101</v>
      </c>
      <c r="C76" s="23" t="s">
        <v>142</v>
      </c>
      <c r="D76" s="40">
        <f>IF(ΔΕΔΟΜΕΝΑ!E15&gt;0,ΔΕΔΟΜΕΝΑ!E15,0)</f>
        <v>0</v>
      </c>
      <c r="E76" s="66">
        <f>ROUND(D76/340.75,2)</f>
        <v>0</v>
      </c>
    </row>
    <row r="77" spans="1:5" ht="18.75" customHeight="1">
      <c r="A77" s="36" t="s">
        <v>141</v>
      </c>
      <c r="B77" s="37">
        <v>102</v>
      </c>
      <c r="C77" s="23" t="s">
        <v>143</v>
      </c>
      <c r="D77" s="40">
        <f>IF(ΔΕΔΟΜΕΝΑ!E17&gt;0,ΔΕΔΟΜΕΝΑ!E17,0)</f>
        <v>82770661</v>
      </c>
      <c r="E77" s="66">
        <f>ROUND(D77/340.75,2)</f>
        <v>242907.3</v>
      </c>
    </row>
    <row r="78" spans="1:5" ht="18.75" customHeight="1">
      <c r="A78" s="36" t="s">
        <v>141</v>
      </c>
      <c r="B78" s="37">
        <v>103</v>
      </c>
      <c r="C78" s="23" t="s">
        <v>144</v>
      </c>
      <c r="D78" s="40">
        <f>IF(ΔΕΔΟΜΕΝΑ!E18&gt;0,ΔΕΔΟΜΕΝΑ!E18,0)</f>
        <v>928309021</v>
      </c>
      <c r="E78" s="66">
        <f>ROUND(D78/340.75,2)</f>
        <v>2724311.14</v>
      </c>
    </row>
    <row r="79" spans="1:5" ht="18.75" customHeight="1">
      <c r="A79" s="36" t="s">
        <v>141</v>
      </c>
      <c r="B79" s="37">
        <v>104</v>
      </c>
      <c r="C79" s="23" t="s">
        <v>145</v>
      </c>
      <c r="D79" s="40">
        <f>IF(ΔΕΔΟΜΕΝΑ!E23&gt;0,ΔΕΔΟΜΕΝΑ!E23,0)</f>
        <v>64474465</v>
      </c>
      <c r="E79" s="66">
        <f>ROUND(D79/340.75,2)</f>
        <v>189213.4</v>
      </c>
    </row>
    <row r="80" spans="1:5" s="23" customFormat="1" ht="18.75" customHeight="1">
      <c r="A80" s="36"/>
      <c r="B80" s="37"/>
      <c r="C80" s="1" t="s">
        <v>146</v>
      </c>
      <c r="D80" s="42">
        <f>SUM(D76:D79)</f>
        <v>1075554147</v>
      </c>
      <c r="E80" s="70">
        <f>SUM(E76:E79)</f>
        <v>3156431.84</v>
      </c>
    </row>
    <row r="81" spans="1:5" ht="18.75" customHeight="1">
      <c r="A81" s="36" t="s">
        <v>141</v>
      </c>
      <c r="B81" s="37">
        <v>200</v>
      </c>
      <c r="C81" s="38" t="s">
        <v>112</v>
      </c>
      <c r="D81" s="40"/>
      <c r="E81" s="66"/>
    </row>
    <row r="82" spans="1:9" ht="18.75" customHeight="1">
      <c r="A82" s="36" t="s">
        <v>141</v>
      </c>
      <c r="B82" s="37">
        <v>201</v>
      </c>
      <c r="C82" s="23" t="s">
        <v>147</v>
      </c>
      <c r="D82" s="40">
        <f>IF(ΔΕΔΟΜΕΝΑ!E15&lt;0,-ΔΕΔΟΜΕΝΑ!E15,0)</f>
        <v>0</v>
      </c>
      <c r="E82" s="66">
        <f aca="true" t="shared" si="3" ref="E82:E89">ROUND(D82/340.75,2)</f>
        <v>0</v>
      </c>
      <c r="I82" s="27" t="s">
        <v>164</v>
      </c>
    </row>
    <row r="83" spans="1:5" ht="18.75" customHeight="1">
      <c r="A83" s="36" t="s">
        <v>141</v>
      </c>
      <c r="B83" s="37">
        <v>202</v>
      </c>
      <c r="C83" s="23" t="s">
        <v>148</v>
      </c>
      <c r="D83" s="40">
        <f>IF(ΔΕΔΟΜΕΝΑ!E17&lt;0,-ΔΕΔΟΜΕΝΑ!E17,0)</f>
        <v>0</v>
      </c>
      <c r="E83" s="66">
        <f t="shared" si="3"/>
        <v>0</v>
      </c>
    </row>
    <row r="84" spans="1:5" ht="18.75" customHeight="1">
      <c r="A84" s="36" t="s">
        <v>141</v>
      </c>
      <c r="B84" s="37">
        <v>203</v>
      </c>
      <c r="C84" s="23" t="s">
        <v>149</v>
      </c>
      <c r="D84" s="40">
        <f>IF(ΔΕΔΟΜΕΝΑ!E18&lt;0,-ΔΕΔΟΜΕΝΑ!E18,0)</f>
        <v>0</v>
      </c>
      <c r="E84" s="66">
        <f t="shared" si="3"/>
        <v>0</v>
      </c>
    </row>
    <row r="85" spans="1:5" ht="18.75" customHeight="1">
      <c r="A85" s="36" t="s">
        <v>141</v>
      </c>
      <c r="B85" s="37">
        <v>204</v>
      </c>
      <c r="C85" s="23" t="s">
        <v>150</v>
      </c>
      <c r="D85" s="40">
        <f>IF(ΔΕΔΟΜΕΝΑ!E23&lt;0,-ΔΕΔΟΜΕΝΑ!E23,0)</f>
        <v>0</v>
      </c>
      <c r="E85" s="66">
        <f t="shared" si="3"/>
        <v>0</v>
      </c>
    </row>
    <row r="86" spans="1:5" ht="18.75" customHeight="1">
      <c r="A86" s="36" t="s">
        <v>141</v>
      </c>
      <c r="B86" s="37">
        <v>205</v>
      </c>
      <c r="C86" s="23" t="s">
        <v>75</v>
      </c>
      <c r="D86" s="40">
        <f>ΔΕΔΟΜΕΝΑ!E47</f>
        <v>66027028</v>
      </c>
      <c r="E86" s="66">
        <f t="shared" si="3"/>
        <v>193769.71</v>
      </c>
    </row>
    <row r="87" spans="1:5" ht="18.75" customHeight="1">
      <c r="A87" s="36" t="s">
        <v>141</v>
      </c>
      <c r="B87" s="37">
        <v>206</v>
      </c>
      <c r="C87" s="23" t="s">
        <v>101</v>
      </c>
      <c r="D87" s="40">
        <f>ΔΕΔΟΜΕΝΑ!E61</f>
        <v>44509500</v>
      </c>
      <c r="E87" s="66">
        <f t="shared" si="3"/>
        <v>130622.16</v>
      </c>
    </row>
    <row r="88" spans="1:5" ht="18.75" customHeight="1">
      <c r="A88" s="36" t="s">
        <v>141</v>
      </c>
      <c r="B88" s="37">
        <v>207</v>
      </c>
      <c r="C88" s="23" t="s">
        <v>151</v>
      </c>
      <c r="D88" s="40">
        <v>0</v>
      </c>
      <c r="E88" s="66">
        <f t="shared" si="3"/>
        <v>0</v>
      </c>
    </row>
    <row r="89" spans="1:5" ht="18.75" customHeight="1">
      <c r="A89" s="36" t="s">
        <v>141</v>
      </c>
      <c r="B89" s="37">
        <v>208</v>
      </c>
      <c r="C89" s="23" t="s">
        <v>152</v>
      </c>
      <c r="D89" s="40">
        <v>0</v>
      </c>
      <c r="E89" s="66">
        <f t="shared" si="3"/>
        <v>0</v>
      </c>
    </row>
    <row r="90" spans="1:5" s="23" customFormat="1" ht="18.75" customHeight="1">
      <c r="A90" s="36"/>
      <c r="B90" s="37"/>
      <c r="C90" s="1" t="s">
        <v>153</v>
      </c>
      <c r="D90" s="42">
        <f>SUM(D82:D89)</f>
        <v>110536528</v>
      </c>
      <c r="E90" s="70">
        <f>SUM(E82:E89)</f>
        <v>324391.87</v>
      </c>
    </row>
    <row r="91" spans="1:5" s="23" customFormat="1" ht="18.75" customHeight="1">
      <c r="A91" s="36"/>
      <c r="B91" s="37"/>
      <c r="C91" s="1" t="s">
        <v>154</v>
      </c>
      <c r="D91" s="40"/>
      <c r="E91" s="66"/>
    </row>
    <row r="92" spans="1:5" s="23" customFormat="1" ht="18.75" customHeight="1" thickBot="1">
      <c r="A92" s="43"/>
      <c r="B92" s="44"/>
      <c r="C92" s="45" t="s">
        <v>155</v>
      </c>
      <c r="D92" s="46">
        <f>+D80-D90</f>
        <v>965017619</v>
      </c>
      <c r="E92" s="81">
        <f>+E80-E90</f>
        <v>2832039.9699999997</v>
      </c>
    </row>
    <row r="93" spans="1:5" s="23" customFormat="1" ht="6" customHeight="1" thickBot="1">
      <c r="A93" s="47"/>
      <c r="B93" s="47"/>
      <c r="C93" s="28"/>
      <c r="D93" s="48"/>
      <c r="E93" s="82"/>
    </row>
    <row r="94" spans="1:5" s="23" customFormat="1" ht="18.75" customHeight="1">
      <c r="A94" s="50"/>
      <c r="B94" s="51"/>
      <c r="C94" s="52" t="s">
        <v>156</v>
      </c>
      <c r="D94" s="53">
        <f>+D51+D72+D92</f>
        <v>-44459511</v>
      </c>
      <c r="E94" s="83">
        <f>+E51+E72+E92</f>
        <v>-130475.44999999972</v>
      </c>
    </row>
    <row r="95" spans="1:5" s="23" customFormat="1" ht="18.75" customHeight="1">
      <c r="A95" s="54"/>
      <c r="B95" s="47"/>
      <c r="C95" s="1" t="s">
        <v>157</v>
      </c>
      <c r="D95" s="40">
        <f>ΔΕΔΟΜΕΝΑ!D63</f>
        <v>118427898</v>
      </c>
      <c r="E95" s="66">
        <f>ROUND(D95/340.75,2)</f>
        <v>347550.69</v>
      </c>
    </row>
    <row r="96" spans="1:5" s="23" customFormat="1" ht="18.75" customHeight="1" thickBot="1">
      <c r="A96" s="55"/>
      <c r="B96" s="56"/>
      <c r="C96" s="57" t="s">
        <v>158</v>
      </c>
      <c r="D96" s="58">
        <f>+D94+D95</f>
        <v>73968387</v>
      </c>
      <c r="E96" s="69">
        <f>+E94+E95</f>
        <v>217075.24000000028</v>
      </c>
    </row>
    <row r="97" spans="1:5" s="23" customFormat="1" ht="18.75" customHeight="1">
      <c r="A97" s="47"/>
      <c r="B97" s="47"/>
      <c r="C97" s="1"/>
      <c r="D97" s="59"/>
      <c r="E97" s="71"/>
    </row>
    <row r="98" spans="1:5" s="23" customFormat="1" ht="18.75" customHeight="1">
      <c r="A98" s="47"/>
      <c r="B98" s="47"/>
      <c r="C98" s="1"/>
      <c r="D98" s="48"/>
      <c r="E98" s="71"/>
    </row>
    <row r="99" spans="1:5" s="23" customFormat="1" ht="18.75" customHeight="1">
      <c r="A99" s="47"/>
      <c r="B99" s="47"/>
      <c r="C99" s="1"/>
      <c r="D99" s="48"/>
      <c r="E99" s="71"/>
    </row>
    <row r="100" spans="1:5" s="23" customFormat="1" ht="18.75" customHeight="1">
      <c r="A100" s="47"/>
      <c r="B100" s="47"/>
      <c r="D100" s="59"/>
      <c r="E100" s="71"/>
    </row>
    <row r="101" spans="4:5" ht="18.75" customHeight="1">
      <c r="D101" s="60"/>
      <c r="E101" s="71"/>
    </row>
    <row r="102" spans="4:5" ht="18.75" customHeight="1">
      <c r="D102" s="60"/>
      <c r="E102" s="71"/>
    </row>
    <row r="103" spans="4:5" ht="18.75" customHeight="1">
      <c r="D103" s="60"/>
      <c r="E103" s="71"/>
    </row>
    <row r="104" spans="4:5" ht="18.75" customHeight="1">
      <c r="D104" s="60"/>
      <c r="E104" s="71"/>
    </row>
    <row r="105" spans="4:5" ht="18.75" customHeight="1">
      <c r="D105" s="60"/>
      <c r="E105" s="71"/>
    </row>
    <row r="106" spans="4:5" ht="18.75" customHeight="1">
      <c r="D106" s="60"/>
      <c r="E106" s="71"/>
    </row>
    <row r="107" spans="4:5" ht="18.75" customHeight="1">
      <c r="D107" s="60"/>
      <c r="E107" s="71"/>
    </row>
    <row r="108" spans="4:5" ht="18.75" customHeight="1">
      <c r="D108" s="60"/>
      <c r="E108" s="71"/>
    </row>
    <row r="109" ht="18.75" customHeight="1">
      <c r="E109" s="71"/>
    </row>
    <row r="110" ht="18.75" customHeight="1">
      <c r="E110" s="71"/>
    </row>
    <row r="111" ht="18.75" customHeight="1">
      <c r="E111" s="71"/>
    </row>
    <row r="112" ht="18.75" customHeight="1">
      <c r="E112" s="71"/>
    </row>
    <row r="113" ht="18.75" customHeight="1">
      <c r="E113" s="71"/>
    </row>
    <row r="114" ht="18.75" customHeight="1">
      <c r="E114" s="71"/>
    </row>
    <row r="115" ht="18.75" customHeight="1">
      <c r="E115" s="71"/>
    </row>
    <row r="116" ht="18.75" customHeight="1">
      <c r="E116" s="71"/>
    </row>
    <row r="117" ht="18.75" customHeight="1">
      <c r="E117" s="71"/>
    </row>
    <row r="118" ht="18.75" customHeight="1">
      <c r="E118" s="71"/>
    </row>
    <row r="119" ht="18.75" customHeight="1">
      <c r="E119" s="71"/>
    </row>
    <row r="120" ht="18.75" customHeight="1">
      <c r="E120" s="71"/>
    </row>
    <row r="121" ht="18.75" customHeight="1">
      <c r="E121" s="71"/>
    </row>
    <row r="122" ht="18.75" customHeight="1">
      <c r="E122" s="71"/>
    </row>
    <row r="123" ht="18.75" customHeight="1">
      <c r="E123" s="71"/>
    </row>
    <row r="124" ht="18.75" customHeight="1">
      <c r="E124" s="71"/>
    </row>
    <row r="125" ht="18.75" customHeight="1">
      <c r="E125" s="71"/>
    </row>
    <row r="126" ht="18.75" customHeight="1">
      <c r="E126" s="71"/>
    </row>
    <row r="127" ht="18.75" customHeight="1">
      <c r="E127" s="71"/>
    </row>
    <row r="128" ht="18.75" customHeight="1">
      <c r="E128" s="71"/>
    </row>
    <row r="129" ht="18.75" customHeight="1">
      <c r="E129" s="71"/>
    </row>
    <row r="130" ht="18.75" customHeight="1">
      <c r="E130" s="71"/>
    </row>
    <row r="131" ht="18.75" customHeight="1">
      <c r="E131" s="71"/>
    </row>
    <row r="132" ht="18.75" customHeight="1">
      <c r="E132" s="71"/>
    </row>
    <row r="133" ht="18.75" customHeight="1">
      <c r="E133" s="71"/>
    </row>
    <row r="134" ht="18.75" customHeight="1">
      <c r="E134" s="71"/>
    </row>
    <row r="135" ht="18.75" customHeight="1">
      <c r="E135" s="71"/>
    </row>
    <row r="136" ht="18.75" customHeight="1">
      <c r="E136" s="71"/>
    </row>
    <row r="137" ht="18.75" customHeight="1">
      <c r="E137" s="71"/>
    </row>
    <row r="138" ht="18.75" customHeight="1">
      <c r="E138" s="71"/>
    </row>
    <row r="139" ht="18.75" customHeight="1">
      <c r="E139" s="71"/>
    </row>
    <row r="140" ht="18.75" customHeight="1">
      <c r="E140" s="71"/>
    </row>
    <row r="141" ht="18.75" customHeight="1">
      <c r="E141" s="71"/>
    </row>
    <row r="142" ht="18.75" customHeight="1">
      <c r="E142" s="71"/>
    </row>
    <row r="143" ht="18.75" customHeight="1">
      <c r="E143" s="84"/>
    </row>
    <row r="144" ht="18.75" customHeight="1">
      <c r="E144" s="84"/>
    </row>
    <row r="145" ht="18.75" customHeight="1">
      <c r="E145" s="84"/>
    </row>
    <row r="146" ht="18.75" customHeight="1">
      <c r="E146" s="84"/>
    </row>
    <row r="147" ht="18.75" customHeight="1">
      <c r="E147" s="84"/>
    </row>
    <row r="148" ht="18.75" customHeight="1">
      <c r="E148" s="84"/>
    </row>
    <row r="149" ht="18.75" customHeight="1">
      <c r="E149" s="84"/>
    </row>
    <row r="150" ht="18.75" customHeight="1">
      <c r="E150" s="84"/>
    </row>
    <row r="151" ht="18.75" customHeight="1">
      <c r="E151" s="84"/>
    </row>
    <row r="152" ht="18.75" customHeight="1">
      <c r="E152" s="84"/>
    </row>
    <row r="153" ht="18.75" customHeight="1">
      <c r="E153" s="84"/>
    </row>
    <row r="154" ht="18.75" customHeight="1">
      <c r="E154" s="84"/>
    </row>
    <row r="155" ht="18.75" customHeight="1">
      <c r="E155" s="84"/>
    </row>
    <row r="156" ht="18.75" customHeight="1">
      <c r="E156" s="84"/>
    </row>
    <row r="157" ht="18.75" customHeight="1">
      <c r="E157" s="84"/>
    </row>
    <row r="158" ht="18.75" customHeight="1">
      <c r="E158" s="84"/>
    </row>
    <row r="159" ht="18.75" customHeight="1">
      <c r="E159" s="84"/>
    </row>
    <row r="160" ht="18.75" customHeight="1">
      <c r="E160" s="84"/>
    </row>
    <row r="161" ht="18.75" customHeight="1">
      <c r="E161" s="84"/>
    </row>
    <row r="162" ht="18.75" customHeight="1">
      <c r="E162" s="84"/>
    </row>
    <row r="163" ht="18.75" customHeight="1">
      <c r="E163" s="84"/>
    </row>
    <row r="164" ht="18.75" customHeight="1">
      <c r="E164" s="84"/>
    </row>
    <row r="165" ht="18.75" customHeight="1">
      <c r="E165" s="84"/>
    </row>
    <row r="166" ht="18.75" customHeight="1">
      <c r="E166" s="84"/>
    </row>
    <row r="167" ht="18.75" customHeight="1">
      <c r="E167" s="84"/>
    </row>
    <row r="168" ht="18.75" customHeight="1">
      <c r="E168" s="84"/>
    </row>
    <row r="169" ht="18.75" customHeight="1">
      <c r="E169" s="84"/>
    </row>
    <row r="170" ht="18.75" customHeight="1">
      <c r="E170" s="84"/>
    </row>
    <row r="171" ht="18.75" customHeight="1">
      <c r="E171" s="84"/>
    </row>
    <row r="172" ht="18.75" customHeight="1">
      <c r="E172" s="84"/>
    </row>
    <row r="173" ht="18.75" customHeight="1">
      <c r="E173" s="84"/>
    </row>
    <row r="174" ht="18.75" customHeight="1">
      <c r="E174" s="84"/>
    </row>
    <row r="175" ht="18.75" customHeight="1">
      <c r="E175" s="84"/>
    </row>
    <row r="176" ht="18.75" customHeight="1">
      <c r="E176" s="84"/>
    </row>
    <row r="177" ht="18.75" customHeight="1">
      <c r="E177" s="84"/>
    </row>
    <row r="178" ht="18.75" customHeight="1">
      <c r="E178" s="84"/>
    </row>
    <row r="179" ht="18.75" customHeight="1">
      <c r="E179" s="84"/>
    </row>
    <row r="180" ht="18.75" customHeight="1">
      <c r="E180" s="84"/>
    </row>
    <row r="181" ht="18.75" customHeight="1">
      <c r="E181" s="84"/>
    </row>
    <row r="182" ht="18.75" customHeight="1">
      <c r="E182" s="84"/>
    </row>
    <row r="183" ht="18.75" customHeight="1">
      <c r="E183" s="84"/>
    </row>
    <row r="184" ht="18.75" customHeight="1">
      <c r="E184" s="84"/>
    </row>
    <row r="185" ht="18.75" customHeight="1">
      <c r="E185" s="84"/>
    </row>
    <row r="186" ht="18.75" customHeight="1">
      <c r="E186" s="84"/>
    </row>
    <row r="187" ht="18.75" customHeight="1">
      <c r="E187" s="84"/>
    </row>
    <row r="188" ht="18.75" customHeight="1">
      <c r="E188" s="84"/>
    </row>
    <row r="189" ht="18.75" customHeight="1">
      <c r="E189" s="84"/>
    </row>
  </sheetData>
  <mergeCells count="9">
    <mergeCell ref="A9:E9"/>
    <mergeCell ref="A10:E10"/>
    <mergeCell ref="A1:E1"/>
    <mergeCell ref="A6:E6"/>
    <mergeCell ref="A7:E7"/>
    <mergeCell ref="A8:E8"/>
    <mergeCell ref="A54:D54"/>
    <mergeCell ref="A12:B13"/>
    <mergeCell ref="C12:C13"/>
  </mergeCells>
  <printOptions horizontalCentered="1"/>
  <pageMargins left="0.12" right="0.15748031496062992" top="0.12" bottom="0" header="0.1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.</cp:lastModifiedBy>
  <cp:lastPrinted>2001-08-29T12:32:47Z</cp:lastPrinted>
  <dcterms:created xsi:type="dcterms:W3CDTF">2001-08-28T13:22:48Z</dcterms:created>
  <dcterms:modified xsi:type="dcterms:W3CDTF">2004-06-03T13:00:58Z</dcterms:modified>
  <cp:category/>
  <cp:version/>
  <cp:contentType/>
  <cp:contentStatus/>
</cp:coreProperties>
</file>